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E\Desktop\"/>
    </mc:Choice>
  </mc:AlternateContent>
  <xr:revisionPtr revIDLastSave="0" documentId="13_ncr:1_{1C8B8F32-6920-4AA8-9348-B571FF2E56A7}" xr6:coauthVersionLast="47" xr6:coauthVersionMax="47" xr10:uidLastSave="{00000000-0000-0000-0000-000000000000}"/>
  <bookViews>
    <workbookView xWindow="-120" yWindow="-120" windowWidth="38640" windowHeight="15840" activeTab="2" xr2:uid="{69CD7E1B-3AB4-49F2-B5A8-AFD92F688AF1}"/>
  </bookViews>
  <sheets>
    <sheet name="알리다" sheetId="1" r:id="rId1"/>
    <sheet name="알리다 트래픽" sheetId="3" r:id="rId2"/>
    <sheet name="검색광고_6월_데이터" sheetId="8" r:id="rId3"/>
    <sheet name="검색광고_5월_데이터" sheetId="5" r:id="rId4"/>
    <sheet name="검색광고_4월_데이터2" sheetId="7" r:id="rId5"/>
    <sheet name="검색광고_4월_데이터" sheetId="4" r:id="rId6"/>
    <sheet name="알리다 총 결제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S16" i="8" l="1"/>
  <c r="S3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4" i="8"/>
  <c r="F4" i="5"/>
  <c r="F3" i="8"/>
  <c r="F3" i="5"/>
  <c r="F5" i="5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" i="8"/>
  <c r="S15" i="8"/>
  <c r="S12" i="8"/>
  <c r="S10" i="8"/>
  <c r="S9" i="8"/>
  <c r="S7" i="8"/>
  <c r="S6" i="8"/>
  <c r="S8" i="8" s="1"/>
  <c r="S5" i="8"/>
  <c r="S2" i="8"/>
  <c r="N7" i="1"/>
  <c r="N3" i="1"/>
  <c r="N4" i="1"/>
  <c r="N5" i="1"/>
  <c r="N6" i="1"/>
  <c r="J4" i="1"/>
  <c r="J5" i="1"/>
  <c r="J6" i="1"/>
  <c r="J7" i="1"/>
  <c r="J3" i="1"/>
  <c r="I3" i="1"/>
  <c r="I4" i="1"/>
  <c r="H3" i="1"/>
  <c r="H4" i="1"/>
  <c r="I24" i="7"/>
  <c r="K24" i="7" s="1"/>
  <c r="K12" i="7"/>
  <c r="K13" i="7"/>
  <c r="K14" i="7"/>
  <c r="K15" i="7"/>
  <c r="K16" i="7"/>
  <c r="K17" i="7"/>
  <c r="K18" i="7"/>
  <c r="K19" i="7"/>
  <c r="K20" i="7"/>
  <c r="K21" i="7"/>
  <c r="K22" i="7"/>
  <c r="K23" i="7"/>
  <c r="K25" i="7"/>
  <c r="K26" i="7"/>
  <c r="K27" i="7"/>
  <c r="K28" i="7"/>
  <c r="K29" i="7"/>
  <c r="K30" i="7"/>
  <c r="K31" i="7"/>
  <c r="K32" i="7"/>
  <c r="I20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S15" i="7"/>
  <c r="F15" i="7"/>
  <c r="F14" i="7"/>
  <c r="F13" i="7"/>
  <c r="S12" i="7"/>
  <c r="F12" i="7"/>
  <c r="K11" i="7"/>
  <c r="F11" i="7"/>
  <c r="S10" i="7"/>
  <c r="K10" i="7"/>
  <c r="F10" i="7"/>
  <c r="S9" i="7"/>
  <c r="K9" i="7"/>
  <c r="F9" i="7"/>
  <c r="K8" i="7"/>
  <c r="F8" i="7"/>
  <c r="S7" i="7"/>
  <c r="K7" i="7"/>
  <c r="F7" i="7"/>
  <c r="S6" i="7"/>
  <c r="S8" i="7" s="1"/>
  <c r="K6" i="7"/>
  <c r="F6" i="7"/>
  <c r="S5" i="7"/>
  <c r="K5" i="7"/>
  <c r="F5" i="7"/>
  <c r="K4" i="7"/>
  <c r="F4" i="7"/>
  <c r="S3" i="7"/>
  <c r="K3" i="7"/>
  <c r="F3" i="7"/>
  <c r="S2" i="7"/>
  <c r="K26" i="5"/>
  <c r="K27" i="5"/>
  <c r="K28" i="5"/>
  <c r="K29" i="5"/>
  <c r="K30" i="5"/>
  <c r="K31" i="5"/>
  <c r="K32" i="5"/>
  <c r="K33" i="5"/>
  <c r="K24" i="5"/>
  <c r="K25" i="5"/>
  <c r="J33" i="4"/>
  <c r="K22" i="5"/>
  <c r="K21" i="5"/>
  <c r="K20" i="5"/>
  <c r="S13" i="8" l="1"/>
  <c r="S4" i="8"/>
  <c r="S11" i="8"/>
  <c r="S14" i="8"/>
  <c r="S13" i="7"/>
  <c r="S11" i="7"/>
  <c r="S4" i="7"/>
  <c r="S14" i="7"/>
  <c r="K19" i="5"/>
  <c r="K18" i="5"/>
  <c r="S15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3" i="5"/>
  <c r="F2" i="6"/>
  <c r="F3" i="6"/>
  <c r="F4" i="6"/>
  <c r="F5" i="6"/>
  <c r="F6" i="6"/>
  <c r="F7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9" i="6"/>
  <c r="F28" i="6"/>
  <c r="F27" i="6"/>
  <c r="F26" i="6"/>
  <c r="F25" i="6"/>
  <c r="F24" i="6"/>
  <c r="F23" i="6"/>
  <c r="F22" i="6"/>
  <c r="S12" i="5"/>
  <c r="S10" i="5"/>
  <c r="S9" i="5"/>
  <c r="S5" i="5"/>
  <c r="S13" i="5" l="1"/>
  <c r="S14" i="5"/>
  <c r="S11" i="5"/>
  <c r="P12" i="4"/>
  <c r="S7" i="5"/>
  <c r="S6" i="5"/>
  <c r="S8" i="5" s="1"/>
  <c r="S3" i="5"/>
  <c r="S2" i="5"/>
  <c r="F27" i="5"/>
  <c r="F28" i="5"/>
  <c r="F29" i="5"/>
  <c r="F30" i="5"/>
  <c r="F31" i="5"/>
  <c r="F32" i="5"/>
  <c r="F33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V17" i="1"/>
  <c r="S4" i="5" l="1"/>
  <c r="P10" i="4"/>
  <c r="P9" i="4"/>
  <c r="P8" i="4"/>
  <c r="P7" i="4"/>
  <c r="P11" i="4" s="1"/>
  <c r="P6" i="4"/>
  <c r="P4" i="4"/>
  <c r="P3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4" i="4"/>
  <c r="P5" i="4" l="1"/>
  <c r="I6" i="1"/>
  <c r="I7" i="1"/>
  <c r="I8" i="1"/>
  <c r="I9" i="1"/>
  <c r="I10" i="1"/>
  <c r="H6" i="1"/>
  <c r="H7" i="1"/>
  <c r="H8" i="1"/>
  <c r="H9" i="1"/>
  <c r="H10" i="1"/>
  <c r="I5" i="1"/>
  <c r="H5" i="1"/>
</calcChain>
</file>

<file path=xl/sharedStrings.xml><?xml version="1.0" encoding="utf-8"?>
<sst xmlns="http://schemas.openxmlformats.org/spreadsheetml/2006/main" count="263" uniqueCount="154">
  <si>
    <t>날짜</t>
    <phoneticPr fontId="1" type="noConversion"/>
  </si>
  <si>
    <t>금액</t>
    <phoneticPr fontId="1" type="noConversion"/>
  </si>
  <si>
    <t>객단가</t>
    <phoneticPr fontId="1" type="noConversion"/>
  </si>
  <si>
    <t>총 결제자</t>
    <phoneticPr fontId="1" type="noConversion"/>
  </si>
  <si>
    <t>신규 가입자</t>
    <phoneticPr fontId="1" type="noConversion"/>
  </si>
  <si>
    <t>신규 결제자</t>
    <phoneticPr fontId="1" type="noConversion"/>
  </si>
  <si>
    <t>신규 결제</t>
    <phoneticPr fontId="1" type="noConversion"/>
  </si>
  <si>
    <t>결제전환율</t>
    <phoneticPr fontId="1" type="noConversion"/>
  </si>
  <si>
    <t>3월</t>
    <phoneticPr fontId="1" type="noConversion"/>
  </si>
  <si>
    <t>알리다</t>
    <phoneticPr fontId="1" type="noConversion"/>
  </si>
  <si>
    <t>광고비</t>
    <phoneticPr fontId="1" type="noConversion"/>
  </si>
  <si>
    <t>17명</t>
    <phoneticPr fontId="1" type="noConversion"/>
  </si>
  <si>
    <t>CPC1000일때</t>
    <phoneticPr fontId="1" type="noConversion"/>
  </si>
  <si>
    <t>1명 결제하면 roas 200%</t>
    <phoneticPr fontId="1" type="noConversion"/>
  </si>
  <si>
    <t>클릭</t>
    <phoneticPr fontId="1" type="noConversion"/>
  </si>
  <si>
    <t>CPC</t>
    <phoneticPr fontId="1" type="noConversion"/>
  </si>
  <si>
    <t>가입자수</t>
    <phoneticPr fontId="1" type="noConversion"/>
  </si>
  <si>
    <t>평균 CPC</t>
    <phoneticPr fontId="1" type="noConversion"/>
  </si>
  <si>
    <t>평균 클릭</t>
    <phoneticPr fontId="1" type="noConversion"/>
  </si>
  <si>
    <t>평균 가입자수</t>
    <phoneticPr fontId="1" type="noConversion"/>
  </si>
  <si>
    <t>CPC가 1000일때 객단가는 35000원 roas 200% 맞추려면 17000원 일때 200%가 되니깐 17번째 클릭에서 한명 결제가 나와야한다.</t>
    <phoneticPr fontId="1" type="noConversion"/>
  </si>
  <si>
    <t>그러니깐 지금 cpc는 500원이고 객단가 35000원이라 가정하고 roas 200%를 맞추려면 34명 클릭에서 한명 결제가 나와야한다.</t>
    <phoneticPr fontId="1" type="noConversion"/>
  </si>
  <si>
    <t>비고</t>
    <phoneticPr fontId="1" type="noConversion"/>
  </si>
  <si>
    <t>9시 15분 종료</t>
    <phoneticPr fontId="1" type="noConversion"/>
  </si>
  <si>
    <t>5시 50분 종료 &lt; 앱솔 5000원 땡겨씀</t>
    <phoneticPr fontId="1" type="noConversion"/>
  </si>
  <si>
    <t>지출 금액</t>
    <phoneticPr fontId="1" type="noConversion"/>
  </si>
  <si>
    <t>평균 지출 금액</t>
    <phoneticPr fontId="1" type="noConversion"/>
  </si>
  <si>
    <t>총 지출 금액</t>
    <phoneticPr fontId="1" type="noConversion"/>
  </si>
  <si>
    <t>총 클릭 수</t>
    <phoneticPr fontId="1" type="noConversion"/>
  </si>
  <si>
    <t>PC 클릭</t>
    <phoneticPr fontId="1" type="noConversion"/>
  </si>
  <si>
    <t>모바일 클릭</t>
    <phoneticPr fontId="1" type="noConversion"/>
  </si>
  <si>
    <t>PC 클릭 수</t>
    <phoneticPr fontId="1" type="noConversion"/>
  </si>
  <si>
    <t>모바일 클릭수</t>
    <phoneticPr fontId="1" type="noConversion"/>
  </si>
  <si>
    <t>8시55분 종료</t>
    <phoneticPr fontId="1" type="noConversion"/>
  </si>
  <si>
    <t>써야하는 비용</t>
    <phoneticPr fontId="1" type="noConversion"/>
  </si>
  <si>
    <t>4월</t>
    <phoneticPr fontId="1" type="noConversion"/>
  </si>
  <si>
    <t>roas200%</t>
    <phoneticPr fontId="1" type="noConversion"/>
  </si>
  <si>
    <t>명에 한명 결제</t>
    <phoneticPr fontId="1" type="noConversion"/>
  </si>
  <si>
    <t>모바일 전환</t>
    <phoneticPr fontId="1" type="noConversion"/>
  </si>
  <si>
    <t>신규 가입자수</t>
    <phoneticPr fontId="1" type="noConversion"/>
  </si>
  <si>
    <t>클릭수</t>
    <phoneticPr fontId="1" type="noConversion"/>
  </si>
  <si>
    <t>cpc</t>
    <phoneticPr fontId="1" type="noConversion"/>
  </si>
  <si>
    <t>신규 결제수</t>
    <phoneticPr fontId="1" type="noConversion"/>
  </si>
  <si>
    <t>신규결제</t>
    <phoneticPr fontId="1" type="noConversion"/>
  </si>
  <si>
    <t>5월</t>
    <phoneticPr fontId="1" type="noConversion"/>
  </si>
  <si>
    <t>총 가입자 수</t>
    <phoneticPr fontId="1" type="noConversion"/>
  </si>
  <si>
    <t>총결제</t>
    <phoneticPr fontId="1" type="noConversion"/>
  </si>
  <si>
    <t>총 신규결제</t>
    <phoneticPr fontId="1" type="noConversion"/>
  </si>
  <si>
    <t>재결제</t>
    <phoneticPr fontId="1" type="noConversion"/>
  </si>
  <si>
    <t>매출</t>
    <phoneticPr fontId="1" type="noConversion"/>
  </si>
  <si>
    <t>신규 결제 객단가</t>
    <phoneticPr fontId="1" type="noConversion"/>
  </si>
  <si>
    <t>결제수</t>
    <phoneticPr fontId="1" type="noConversion"/>
  </si>
  <si>
    <t>22/1월</t>
    <phoneticPr fontId="1" type="noConversion"/>
  </si>
  <si>
    <t>22/2월</t>
    <phoneticPr fontId="1" type="noConversion"/>
  </si>
  <si>
    <t>22/3월</t>
  </si>
  <si>
    <t>22/4월</t>
  </si>
  <si>
    <t>22/5월</t>
  </si>
  <si>
    <t>22/6월</t>
  </si>
  <si>
    <t>22/7월</t>
  </si>
  <si>
    <t>22/8월</t>
  </si>
  <si>
    <t>22/9월</t>
  </si>
  <si>
    <t>22/10월</t>
  </si>
  <si>
    <t>22/11월</t>
  </si>
  <si>
    <t>22/12월</t>
  </si>
  <si>
    <t>23/1월</t>
    <phoneticPr fontId="1" type="noConversion"/>
  </si>
  <si>
    <t>23/2월</t>
    <phoneticPr fontId="1" type="noConversion"/>
  </si>
  <si>
    <t>23/3월</t>
  </si>
  <si>
    <t>23/4월</t>
  </si>
  <si>
    <t>21/12월</t>
    <phoneticPr fontId="1" type="noConversion"/>
  </si>
  <si>
    <t>21/11월</t>
    <phoneticPr fontId="1" type="noConversion"/>
  </si>
  <si>
    <t>21/7월</t>
  </si>
  <si>
    <t>21/8월</t>
  </si>
  <si>
    <t>21/9월</t>
  </si>
  <si>
    <t>21/10월</t>
  </si>
  <si>
    <t>21/2월</t>
  </si>
  <si>
    <t>21/3월</t>
  </si>
  <si>
    <t>21/4월</t>
  </si>
  <si>
    <t>21/5월</t>
  </si>
  <si>
    <t>21/6월</t>
  </si>
  <si>
    <t>21/1월</t>
  </si>
  <si>
    <t>20년 5월 스타트</t>
    <phoneticPr fontId="1" type="noConversion"/>
  </si>
  <si>
    <t>개월수 도입?</t>
    <phoneticPr fontId="1" type="noConversion"/>
  </si>
  <si>
    <t>이 밑으론 더미 데이터 같음</t>
    <phoneticPr fontId="1" type="noConversion"/>
  </si>
  <si>
    <t>연장결제</t>
    <phoneticPr fontId="1" type="noConversion"/>
  </si>
  <si>
    <t>전체 : 868 | 모비온 : 0 | 네이버검색광고 : 190 | 구글검색광고 : 0 | 구글배너광고 : 0 | 네이버블로그 : 404 | 네이버카페 : 2 | 네이버지식인 : 0 | 검색유입 : 116 | 외부게시판 : 4 | 셀클럽 : 1 | 마멘토 : 3 | 아이보스 : 0 | 소셜 : 1 | 기타 : 151 | 피시 : 454 | 모바일 : 414</t>
  </si>
  <si>
    <t>신규</t>
    <phoneticPr fontId="1" type="noConversion"/>
  </si>
  <si>
    <t>연장</t>
    <phoneticPr fontId="1" type="noConversion"/>
  </si>
  <si>
    <t>모바일전환</t>
    <phoneticPr fontId="1" type="noConversion"/>
  </si>
  <si>
    <t>2월</t>
    <phoneticPr fontId="1" type="noConversion"/>
  </si>
  <si>
    <t>1월</t>
    <phoneticPr fontId="1" type="noConversion"/>
  </si>
  <si>
    <t>roas</t>
    <phoneticPr fontId="1" type="noConversion"/>
  </si>
  <si>
    <t>6월</t>
    <phoneticPr fontId="1" type="noConversion"/>
  </si>
  <si>
    <t>신규결제자</t>
    <phoneticPr fontId="1" type="noConversion"/>
  </si>
  <si>
    <t>평균 가입자 수</t>
    <phoneticPr fontId="1" type="noConversion"/>
  </si>
  <si>
    <r>
      <rPr>
        <sz val="9"/>
        <color rgb="FF666666"/>
        <rFont val="맑은 고딕"/>
        <family val="3"/>
        <charset val="129"/>
      </rPr>
      <t>전체</t>
    </r>
    <r>
      <rPr>
        <sz val="9"/>
        <color rgb="FF666666"/>
        <rFont val="Verdana"/>
        <family val="2"/>
      </rPr>
      <t xml:space="preserve"> : 214 | </t>
    </r>
    <r>
      <rPr>
        <sz val="9"/>
        <color rgb="FF666666"/>
        <rFont val="맑은 고딕"/>
        <family val="3"/>
        <charset val="129"/>
      </rPr>
      <t>모비온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네이버검색광고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구글검색광고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구글배너광고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네이버블로그</t>
    </r>
    <r>
      <rPr>
        <sz val="9"/>
        <color rgb="FF666666"/>
        <rFont val="Verdana"/>
        <family val="2"/>
      </rPr>
      <t xml:space="preserve"> : 125 | </t>
    </r>
    <r>
      <rPr>
        <sz val="9"/>
        <color rgb="FF666666"/>
        <rFont val="맑은 고딕"/>
        <family val="3"/>
        <charset val="129"/>
      </rPr>
      <t>네이버카페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네이버지식인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검색유입</t>
    </r>
    <r>
      <rPr>
        <sz val="9"/>
        <color rgb="FF666666"/>
        <rFont val="Verdana"/>
        <family val="2"/>
      </rPr>
      <t xml:space="preserve"> : 28 | </t>
    </r>
    <r>
      <rPr>
        <sz val="9"/>
        <color rgb="FF666666"/>
        <rFont val="맑은 고딕"/>
        <family val="3"/>
        <charset val="129"/>
      </rPr>
      <t>외부게시판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셀클럽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마멘토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아이보스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소셜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기타</t>
    </r>
    <r>
      <rPr>
        <sz val="9"/>
        <color rgb="FF666666"/>
        <rFont val="Verdana"/>
        <family val="2"/>
      </rPr>
      <t xml:space="preserve"> : 61 | </t>
    </r>
    <r>
      <rPr>
        <sz val="9"/>
        <color rgb="FF666666"/>
        <rFont val="맑은 고딕"/>
        <family val="3"/>
        <charset val="129"/>
      </rPr>
      <t>피시</t>
    </r>
    <r>
      <rPr>
        <sz val="9"/>
        <color rgb="FF666666"/>
        <rFont val="Verdana"/>
        <family val="2"/>
      </rPr>
      <t xml:space="preserve"> : 92 | </t>
    </r>
    <r>
      <rPr>
        <sz val="9"/>
        <color rgb="FF666666"/>
        <rFont val="맑은 고딕"/>
        <family val="3"/>
        <charset val="129"/>
      </rPr>
      <t>모바일</t>
    </r>
    <r>
      <rPr>
        <sz val="9"/>
        <color rgb="FF666666"/>
        <rFont val="Verdana"/>
        <family val="2"/>
      </rPr>
      <t xml:space="preserve"> : 122</t>
    </r>
    <phoneticPr fontId="1" type="noConversion"/>
  </si>
  <si>
    <t>전체 : 197 | 모비온 : 0 | 네이버검색광고 : 16 | 구글검색광고 : 0 | 구글배너광고 : 0 | 네이버블로그 : 119 | 네이버카페 : 2 | 네이버지식인 : 0 | 검색유입 : 18 | 외부게시판 : 1 | 셀클럽 : 0 | 마멘토 : 1 | 아이보스 : 0 | 소셜 : 0 | 기타 : 41 | 피시 : 89 | 모바일 : 108</t>
  </si>
  <si>
    <t>전체 : 228 | 모비온 : 0 | 네이버검색광고 : 46 | 구글검색광고 : 0 | 구글배너광고 : 0 | 네이버블로그 : 97 | 네이버카페 : 0 | 네이버지식인 : 0 | 검색유입 : 45 | 외부게시판 : 3 | 셀클럽 : 1 | 마멘토 : 2 | 아이보스 : 0 | 소셜 : 1 | 기타 : 36 | 피시 : 133 | 모바일 : 95</t>
  </si>
  <si>
    <t>전체 : 193 | 모비온 : 0 | 네이버검색광고 : 57 | 구글검색광고 : 0 | 구글배너광고 : 0 | 네이버블로그 : 71 | 네이버카페 : 0 | 네이버지식인 : 0 | 검색유입 : 34 | 외부게시판 : 0 | 셀클럽 : 0 | 마멘토 : 0 | 아이보스 : 0 | 소셜 : 0 | 기타 : 31 | 피시 : 96 | 모바일 : 97</t>
  </si>
  <si>
    <t>전체 : 389 | 모비온 : 0 | 네이버검색광고 : 131 | 구글검색광고 : 83 | 구글배너광고 : 0 | 네이버블로그 : 67 | 네이버카페 : 2 | 네이버지식인 : 1 | 검색유입 : 40 | 외부게시판 : 0 | 셀클럽 : 0 | 마멘토 : 0 | 아이보스 : 0 | 소셜 : 0 | 기타 : 65 | 피시 : 103 | 모바일 : 286</t>
  </si>
  <si>
    <t>구글 검색광고 시작 &amp; 블로그 배너 수정</t>
    <phoneticPr fontId="1" type="noConversion"/>
  </si>
  <si>
    <t>알림톡 발송</t>
    <phoneticPr fontId="1" type="noConversion"/>
  </si>
  <si>
    <t>전체 : 603 | 모비온 : 0 | 네이버검색광고 : 111 | 구글검색광고 : 182 | 구글배너광고 : 0 | 네이버블로그 : 87 | 네이버카페 : 0 | 네이버지식인 : 0 | 검색유입 : 39 | 외부게시판 : 0 | 셀클럽 : 0 | 마멘토 : 0 | 아이보스 : 0 | 소셜 : 0 | 기타 : 184 | 피시 : 130 | 모바일 : 473</t>
  </si>
  <si>
    <t>23년</t>
    <phoneticPr fontId="1" type="noConversion"/>
  </si>
  <si>
    <t>1주차</t>
    <phoneticPr fontId="1" type="noConversion"/>
  </si>
  <si>
    <t>1~7</t>
    <phoneticPr fontId="1" type="noConversion"/>
  </si>
  <si>
    <t>전체 : 52 | 모비온 : 0 | 네이버검색광고 : 0 | 구글검색광고 : 0 | 구글배너광고 : 0 | 네이버블로그 : 11 | 네이버카페 : 0 | 네이버지식인 : 0 | 검색유입 : 14 | 외부게시판 : 0 | 셀클럽 : 0 | 마멘토 : 0 | 아이보스 : 0 | 소셜 : 0 | 기타 : 27 | 피시 : 32 | 모바일 : 20</t>
  </si>
  <si>
    <t>2주차</t>
    <phoneticPr fontId="1" type="noConversion"/>
  </si>
  <si>
    <t>8~14</t>
    <phoneticPr fontId="1" type="noConversion"/>
  </si>
  <si>
    <t>전체 : 66 | 모비온 : 0 | 네이버검색광고 : 0 | 구글검색광고 : 0 | 구글배너광고 : 0 | 네이버블로그 : 37 | 네이버카페 : 2 | 네이버지식인 : 0 | 검색유입 : 13 | 외부게시판 : 1 | 셀클럽 : 1 | 마멘토 : 0 | 아이보스 : 0 | 소셜 : 0 | 기타 : 13 | 피시 : 42 | 모바일 : 24</t>
  </si>
  <si>
    <t>3주차</t>
    <phoneticPr fontId="1" type="noConversion"/>
  </si>
  <si>
    <t>15~21</t>
    <phoneticPr fontId="1" type="noConversion"/>
  </si>
  <si>
    <r>
      <rPr>
        <sz val="9"/>
        <color rgb="FF666666"/>
        <rFont val="맑은 고딕"/>
        <family val="3"/>
        <charset val="129"/>
      </rPr>
      <t>전체</t>
    </r>
    <r>
      <rPr>
        <sz val="9"/>
        <color rgb="FF666666"/>
        <rFont val="Verdana"/>
        <family val="2"/>
      </rPr>
      <t xml:space="preserve"> : 85 | </t>
    </r>
    <r>
      <rPr>
        <sz val="9"/>
        <color rgb="FF666666"/>
        <rFont val="맑은 고딕"/>
        <family val="3"/>
        <charset val="129"/>
      </rPr>
      <t>모비온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네이버검색광고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구글검색광고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구글배너광고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네이버블로그</t>
    </r>
    <r>
      <rPr>
        <sz val="9"/>
        <color rgb="FF666666"/>
        <rFont val="Verdana"/>
        <family val="2"/>
      </rPr>
      <t xml:space="preserve"> : 60 | </t>
    </r>
    <r>
      <rPr>
        <sz val="9"/>
        <color rgb="FF666666"/>
        <rFont val="맑은 고딕"/>
        <family val="3"/>
        <charset val="129"/>
      </rPr>
      <t>네이버카페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네이버지식인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검색유입</t>
    </r>
    <r>
      <rPr>
        <sz val="9"/>
        <color rgb="FF666666"/>
        <rFont val="Verdana"/>
        <family val="2"/>
      </rPr>
      <t xml:space="preserve"> : 12 | </t>
    </r>
    <r>
      <rPr>
        <sz val="9"/>
        <color rgb="FF666666"/>
        <rFont val="맑은 고딕"/>
        <family val="3"/>
        <charset val="129"/>
      </rPr>
      <t>외부게시판</t>
    </r>
    <r>
      <rPr>
        <sz val="9"/>
        <color rgb="FF666666"/>
        <rFont val="Verdana"/>
        <family val="2"/>
      </rPr>
      <t xml:space="preserve"> : 1 | </t>
    </r>
    <r>
      <rPr>
        <sz val="9"/>
        <color rgb="FF666666"/>
        <rFont val="맑은 고딕"/>
        <family val="3"/>
        <charset val="129"/>
      </rPr>
      <t>셀클럽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마멘토</t>
    </r>
    <r>
      <rPr>
        <sz val="9"/>
        <color rgb="FF666666"/>
        <rFont val="Verdana"/>
        <family val="2"/>
      </rPr>
      <t xml:space="preserve"> : 1 | </t>
    </r>
    <r>
      <rPr>
        <sz val="9"/>
        <color rgb="FF666666"/>
        <rFont val="맑은 고딕"/>
        <family val="3"/>
        <charset val="129"/>
      </rPr>
      <t>아이보스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소셜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기타</t>
    </r>
    <r>
      <rPr>
        <sz val="9"/>
        <color rgb="FF666666"/>
        <rFont val="Verdana"/>
        <family val="2"/>
      </rPr>
      <t xml:space="preserve"> : 12 | </t>
    </r>
    <r>
      <rPr>
        <sz val="9"/>
        <color rgb="FF666666"/>
        <rFont val="맑은 고딕"/>
        <family val="3"/>
        <charset val="129"/>
      </rPr>
      <t>피시</t>
    </r>
    <r>
      <rPr>
        <sz val="9"/>
        <color rgb="FF666666"/>
        <rFont val="Verdana"/>
        <family val="2"/>
      </rPr>
      <t xml:space="preserve"> : 39 | </t>
    </r>
    <r>
      <rPr>
        <sz val="9"/>
        <color rgb="FF666666"/>
        <rFont val="맑은 고딕"/>
        <family val="3"/>
        <charset val="129"/>
      </rPr>
      <t>모바일</t>
    </r>
    <r>
      <rPr>
        <sz val="9"/>
        <color rgb="FF666666"/>
        <rFont val="Verdana"/>
        <family val="2"/>
      </rPr>
      <t xml:space="preserve"> : 46</t>
    </r>
    <phoneticPr fontId="1" type="noConversion"/>
  </si>
  <si>
    <t>4주차</t>
    <phoneticPr fontId="1" type="noConversion"/>
  </si>
  <si>
    <t>22~28</t>
    <phoneticPr fontId="1" type="noConversion"/>
  </si>
  <si>
    <t>전체 : 129 | 모비온 : 0 | 네이버검색광고 : 0 | 구글검색광고 : 0 | 구글배너광고 : 0 | 네이버블로그 : 83 | 네이버카페 : 8 | 네이버지식인 : 0 | 검색유입 : 12 | 외부게시판 : 0 | 셀클럽 : 0 | 마멘토 : 0 | 아이보스 : 0 | 소셜 : 0 | 기타 : 26 | 피시 : 76 | 모바일 : 53</t>
  </si>
  <si>
    <t>5주차</t>
    <phoneticPr fontId="1" type="noConversion"/>
  </si>
  <si>
    <t>29~4</t>
    <phoneticPr fontId="1" type="noConversion"/>
  </si>
  <si>
    <t>전체 : 134 | 모비온 : 0 | 네이버검색광고 : 0 | 구글검색광고 : 0 | 구글배너광고 : 0 | 네이버블로그 : 83 | 네이버카페 : 9 | 네이버지식인 : 0 | 검색유입 : 16 | 외부게시판 : 1 | 셀클럽 : 0 | 마멘토 : 1 | 아이보스 : 0 | 소셜 : 0 | 기타 : 25 | 피시 : 77 | 모바일 : 57</t>
  </si>
  <si>
    <t>총합</t>
    <phoneticPr fontId="1" type="noConversion"/>
  </si>
  <si>
    <t>전체 : 389 | 모비온 : 0 | 네이버검색광고 : 0 | 구글검색광고 : 0 | 구글배너광고 : 0 | 네이버블로그 : 221 | 네이버카페 : 18 | 네이버지식인 : 0 | 검색유입 : 56 | 외부게시판 : 2 | 셀클럽 : 1 | 마멘토 : 1 | 아이보스 : 0 | 소셜 : 0 | 기타 : 92 | 피시 : 226 | 모바일 : 163</t>
  </si>
  <si>
    <t>5~11</t>
    <phoneticPr fontId="1" type="noConversion"/>
  </si>
  <si>
    <t>전체 : 164 | 모비온 : 0 | 네이버검색광고 : 0 | 구글검색광고 : 0 | 구글배너광고 : 0 | 네이버블로그 : 84 | 네이버카페 : 7 | 네이버지식인 : 0 | 검색유입 : 18 | 외부게시판 : 3 | 셀클럽 : 1 | 마멘토 : 2 | 아이보스 : 0 | 소셜 : 0 | 기타 : 52 | 피시 : 109 | 모바일 : 55</t>
  </si>
  <si>
    <t>12~18</t>
    <phoneticPr fontId="1" type="noConversion"/>
  </si>
  <si>
    <t>전체 : 166 | 모비온 : 0 | 네이버검색광고 : 0 | 구글검색광고 : 0 | 구글배너광고 : 0 | 네이버블로그 : 118 | 네이버카페 : 1 | 네이버지식인 : 0 | 검색유입 : 20 | 외부게시판 : 1 | 셀클럽 : 0 | 마멘토 : 1 | 아이보스 : 0 | 소셜 : 0 | 기타 : 26 | 피시 : 88 | 모바일 : 78</t>
  </si>
  <si>
    <t>19~25</t>
    <phoneticPr fontId="1" type="noConversion"/>
  </si>
  <si>
    <t>전체 : 181 | 모비온 : 0 | 네이버검색광고 : 0 | 구글검색광고 : 0 | 구글배너광고 : 0 | 네이버블로그 : 133 | 네이버카페 : 1 | 네이버지식인 : 0 | 검색유입 : 22 | 외부게시판 : 0 | 셀클럽 : 0 | 마멘토 : 0 | 아이보스 : 0 | 소셜 : 0 | 기타 : 25 | 피시 : 101 | 모바일 : 80</t>
  </si>
  <si>
    <t>26~4</t>
    <phoneticPr fontId="1" type="noConversion"/>
  </si>
  <si>
    <t>전체 : 130 | 모비온 : 0 | 네이버검색광고 : 0 | 구글검색광고 : 0 | 구글배너광고 : 0 | 네이버블로그 : 76 | 네이버카페 : 1 | 네이버지식인 : 0 | 검색유입 : 14 | 외부게시판 : 0 | 셀클럽 : 0 | 마멘토 : 0 | 아이보스 : 0 | 소셜 : 0 | 기타 : 39 | 피시 : 59 | 모바일 : 71</t>
  </si>
  <si>
    <t>전체 : 631 | 모비온 : 0 | 네이버검색광고 : 0 | 구글검색광고 : 0 | 구글배너광고 : 0 | 네이버블로그 : 417 | 네이버카페 : 11 | 네이버지식인 : 0 | 검색유입 : 75 | 외부게시판 : 5 | 셀클럽 : 1 | 마멘토 : 4 | 아이보스 : 0 | 소셜 : 0 | 기타 : 123 | 피시 : 361 | 모바일 : 270</t>
  </si>
  <si>
    <t>전체 : 158 | 모비온 : 0 | 네이버검색광고 : 0 | 구글검색광고 : 0 | 구글배너광고 : 0 | 네이버블로그 : 100 | 네이버카페 : 1 | 네이버지식인 : 0 | 검색유입 : 18 | 외부게시판 : 1 | 셀클럽 : 1 | 마멘토 : 0 | 아이보스 : 0 | 소셜 : 0 | 기타 : 38 | 피시 : 97 | 모바일 : 61</t>
  </si>
  <si>
    <t>전체 : 191 | 모비온 : 0 | 네이버검색광고 : 0 | 구글검색광고 : 0 | 구글배너광고 : 0 | 네이버블로그 : 109 | 네이버카페 : 0 | 네이버지식인 : 0 | 검색유입 : 25 | 외부게시판 : 0 | 셀클럽 : 0 | 마멘토 : 0 | 아이보스 : 0 | 소셜 : 0 | 기타 : 57 | 피시 : 107 | 모바일 : 84</t>
  </si>
  <si>
    <r>
      <rPr>
        <sz val="9"/>
        <color rgb="FF666666"/>
        <rFont val="맑은 고딕"/>
        <family val="3"/>
        <charset val="129"/>
      </rPr>
      <t>전체</t>
    </r>
    <r>
      <rPr>
        <sz val="9"/>
        <color rgb="FF666666"/>
        <rFont val="Verdana"/>
        <family val="2"/>
      </rPr>
      <t xml:space="preserve"> : 195 | </t>
    </r>
    <r>
      <rPr>
        <sz val="9"/>
        <color rgb="FF666666"/>
        <rFont val="맑은 고딕"/>
        <family val="3"/>
        <charset val="129"/>
      </rPr>
      <t>모비온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네이버검색광고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구글검색광고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구글배너광고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네이버블로그</t>
    </r>
    <r>
      <rPr>
        <sz val="9"/>
        <color rgb="FF666666"/>
        <rFont val="Verdana"/>
        <family val="2"/>
      </rPr>
      <t xml:space="preserve"> : 131 | </t>
    </r>
    <r>
      <rPr>
        <sz val="9"/>
        <color rgb="FF666666"/>
        <rFont val="맑은 고딕"/>
        <family val="3"/>
        <charset val="129"/>
      </rPr>
      <t>네이버카페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네이버지식인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검색유입</t>
    </r>
    <r>
      <rPr>
        <sz val="9"/>
        <color rgb="FF666666"/>
        <rFont val="Verdana"/>
        <family val="2"/>
      </rPr>
      <t xml:space="preserve"> : 17 | </t>
    </r>
    <r>
      <rPr>
        <sz val="9"/>
        <color rgb="FF666666"/>
        <rFont val="맑은 고딕"/>
        <family val="3"/>
        <charset val="129"/>
      </rPr>
      <t>외부게시판</t>
    </r>
    <r>
      <rPr>
        <sz val="9"/>
        <color rgb="FF666666"/>
        <rFont val="Verdana"/>
        <family val="2"/>
      </rPr>
      <t xml:space="preserve"> : 2 | </t>
    </r>
    <r>
      <rPr>
        <sz val="9"/>
        <color rgb="FF666666"/>
        <rFont val="맑은 고딕"/>
        <family val="3"/>
        <charset val="129"/>
      </rPr>
      <t>셀클럽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마멘토</t>
    </r>
    <r>
      <rPr>
        <sz val="9"/>
        <color rgb="FF666666"/>
        <rFont val="Verdana"/>
        <family val="2"/>
      </rPr>
      <t xml:space="preserve"> : 2 | </t>
    </r>
    <r>
      <rPr>
        <sz val="9"/>
        <color rgb="FF666666"/>
        <rFont val="맑은 고딕"/>
        <family val="3"/>
        <charset val="129"/>
      </rPr>
      <t>아이보스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소셜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기타</t>
    </r>
    <r>
      <rPr>
        <sz val="9"/>
        <color rgb="FF666666"/>
        <rFont val="Verdana"/>
        <family val="2"/>
      </rPr>
      <t xml:space="preserve"> : 45 | </t>
    </r>
    <r>
      <rPr>
        <sz val="9"/>
        <color rgb="FF666666"/>
        <rFont val="맑은 고딕"/>
        <family val="3"/>
        <charset val="129"/>
      </rPr>
      <t>피시</t>
    </r>
    <r>
      <rPr>
        <sz val="9"/>
        <color rgb="FF666666"/>
        <rFont val="Verdana"/>
        <family val="2"/>
      </rPr>
      <t xml:space="preserve"> : 98 | </t>
    </r>
    <r>
      <rPr>
        <sz val="9"/>
        <color rgb="FF666666"/>
        <rFont val="맑은 고딕"/>
        <family val="3"/>
        <charset val="129"/>
      </rPr>
      <t>모바일</t>
    </r>
    <r>
      <rPr>
        <sz val="9"/>
        <color rgb="FF666666"/>
        <rFont val="Verdana"/>
        <family val="2"/>
      </rPr>
      <t xml:space="preserve"> : 97</t>
    </r>
    <phoneticPr fontId="1" type="noConversion"/>
  </si>
  <si>
    <t>26~1</t>
    <phoneticPr fontId="1" type="noConversion"/>
  </si>
  <si>
    <t>전체 : 832 | 모비온 : 0 | 네이버검색광고 : 0 | 구글검색광고 : 0 | 구글배너광고 : 0 | 네이버블로그 : 505 | 네이버카페 : 1 | 네이버지식인 : 0 | 검색유입 : 98 | 외부게시판 : 3 | 셀클럽 : 1 | 마멘토 : 2 | 아이보스 : 0 | 소셜 : 0 | 기타 : 225 | 피시 : 423 | 모바일 : 409</t>
  </si>
  <si>
    <t>2~8</t>
    <phoneticPr fontId="1" type="noConversion"/>
  </si>
  <si>
    <t>9~15</t>
    <phoneticPr fontId="1" type="noConversion"/>
  </si>
  <si>
    <r>
      <rPr>
        <sz val="9"/>
        <color rgb="FF666666"/>
        <rFont val="맑은 고딕"/>
        <family val="3"/>
        <charset val="129"/>
      </rPr>
      <t>전체</t>
    </r>
    <r>
      <rPr>
        <sz val="9"/>
        <color rgb="FF666666"/>
        <rFont val="Verdana"/>
        <family val="2"/>
      </rPr>
      <t xml:space="preserve"> : 223 | </t>
    </r>
    <r>
      <rPr>
        <sz val="9"/>
        <color rgb="FF666666"/>
        <rFont val="맑은 고딕"/>
        <family val="3"/>
        <charset val="129"/>
      </rPr>
      <t>모비온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네이버검색광고</t>
    </r>
    <r>
      <rPr>
        <sz val="9"/>
        <color rgb="FF666666"/>
        <rFont val="Verdana"/>
        <family val="2"/>
      </rPr>
      <t xml:space="preserve"> : 69 | </t>
    </r>
    <r>
      <rPr>
        <sz val="9"/>
        <color rgb="FF666666"/>
        <rFont val="맑은 고딕"/>
        <family val="3"/>
        <charset val="129"/>
      </rPr>
      <t>구글검색광고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구글배너광고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네이버블로그</t>
    </r>
    <r>
      <rPr>
        <sz val="9"/>
        <color rgb="FF666666"/>
        <rFont val="Verdana"/>
        <family val="2"/>
      </rPr>
      <t xml:space="preserve"> : 101 | </t>
    </r>
    <r>
      <rPr>
        <sz val="9"/>
        <color rgb="FF666666"/>
        <rFont val="맑은 고딕"/>
        <family val="3"/>
        <charset val="129"/>
      </rPr>
      <t>네이버카페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네이버지식인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검색유입</t>
    </r>
    <r>
      <rPr>
        <sz val="9"/>
        <color rgb="FF666666"/>
        <rFont val="Verdana"/>
        <family val="2"/>
      </rPr>
      <t xml:space="preserve"> : 16 | </t>
    </r>
    <r>
      <rPr>
        <sz val="9"/>
        <color rgb="FF666666"/>
        <rFont val="맑은 고딕"/>
        <family val="3"/>
        <charset val="129"/>
      </rPr>
      <t>외부게시판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셀클럽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마멘토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아이보스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소셜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기타</t>
    </r>
    <r>
      <rPr>
        <sz val="9"/>
        <color rgb="FF666666"/>
        <rFont val="Verdana"/>
        <family val="2"/>
      </rPr>
      <t xml:space="preserve"> : 37 | </t>
    </r>
    <r>
      <rPr>
        <sz val="9"/>
        <color rgb="FF666666"/>
        <rFont val="맑은 고딕"/>
        <family val="3"/>
        <charset val="129"/>
      </rPr>
      <t>피시</t>
    </r>
    <r>
      <rPr>
        <sz val="9"/>
        <color rgb="FF666666"/>
        <rFont val="Verdana"/>
        <family val="2"/>
      </rPr>
      <t xml:space="preserve"> : 127 | </t>
    </r>
    <r>
      <rPr>
        <sz val="9"/>
        <color rgb="FF666666"/>
        <rFont val="맑은 고딕"/>
        <family val="3"/>
        <charset val="129"/>
      </rPr>
      <t>모바일</t>
    </r>
    <r>
      <rPr>
        <sz val="9"/>
        <color rgb="FF666666"/>
        <rFont val="Verdana"/>
        <family val="2"/>
      </rPr>
      <t xml:space="preserve"> : 96</t>
    </r>
    <phoneticPr fontId="1" type="noConversion"/>
  </si>
  <si>
    <t>16~22</t>
    <phoneticPr fontId="1" type="noConversion"/>
  </si>
  <si>
    <t>23~29</t>
    <phoneticPr fontId="1" type="noConversion"/>
  </si>
  <si>
    <t>30~6</t>
    <phoneticPr fontId="1" type="noConversion"/>
  </si>
  <si>
    <t>전체 : 250 | 모비온 : 0 | 네이버검색광고 : 124 | 구글검색광고 : 0 | 구글배너광고 : 0 | 네이버블로그 : 61 | 네이버카페 : 1 | 네이버지식인 : 0 | 검색유입 : 25 | 외부게시판 : 0 | 셀클럽 : 0 | 마멘토 : 0 | 아이보스 : 0 | 소셜 : 0 | 기타 : 39 | 피시 : 100 | 모바일 : 150</t>
  </si>
  <si>
    <t>7~13</t>
    <phoneticPr fontId="1" type="noConversion"/>
  </si>
  <si>
    <t>전체 : 284 | 모비온 : 0 | 네이버검색광고 : 147 | 구글검색광고 : 0 | 구글배너광고 : 0 | 네이버블로그 : 62 | 네이버카페 : 2 | 네이버지식인 : 2 | 검색유입 : 33 | 외부게시판 : 1 | 셀클럽 : 0 | 마멘토 : 1 | 아이보스 : 0 | 소셜 : 0 | 기타 : 37 | 피시 : 127 | 모바일 : 157</t>
  </si>
  <si>
    <t>14~20</t>
    <phoneticPr fontId="1" type="noConversion"/>
  </si>
  <si>
    <r>
      <rPr>
        <sz val="9"/>
        <color rgb="FF666666"/>
        <rFont val="맑은 고딕"/>
        <family val="3"/>
        <charset val="129"/>
      </rPr>
      <t>전체</t>
    </r>
    <r>
      <rPr>
        <sz val="9"/>
        <color rgb="FF666666"/>
        <rFont val="Verdana"/>
        <family val="2"/>
      </rPr>
      <t xml:space="preserve"> : 318 | </t>
    </r>
    <r>
      <rPr>
        <sz val="9"/>
        <color rgb="FF666666"/>
        <rFont val="맑은 고딕"/>
        <family val="3"/>
        <charset val="129"/>
      </rPr>
      <t>모비온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네이버검색광고</t>
    </r>
    <r>
      <rPr>
        <sz val="9"/>
        <color rgb="FF666666"/>
        <rFont val="Verdana"/>
        <family val="2"/>
      </rPr>
      <t xml:space="preserve"> : 167 | </t>
    </r>
    <r>
      <rPr>
        <sz val="9"/>
        <color rgb="FF666666"/>
        <rFont val="맑은 고딕"/>
        <family val="3"/>
        <charset val="129"/>
      </rPr>
      <t>구글검색광고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구글배너광고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네이버블로그</t>
    </r>
    <r>
      <rPr>
        <sz val="9"/>
        <color rgb="FF666666"/>
        <rFont val="Verdana"/>
        <family val="2"/>
      </rPr>
      <t xml:space="preserve"> : 66 | </t>
    </r>
    <r>
      <rPr>
        <sz val="9"/>
        <color rgb="FF666666"/>
        <rFont val="맑은 고딕"/>
        <family val="3"/>
        <charset val="129"/>
      </rPr>
      <t>네이버카페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네이버지식인</t>
    </r>
    <r>
      <rPr>
        <sz val="9"/>
        <color rgb="FF666666"/>
        <rFont val="Verdana"/>
        <family val="2"/>
      </rPr>
      <t xml:space="preserve"> : 2 | </t>
    </r>
    <r>
      <rPr>
        <sz val="9"/>
        <color rgb="FF666666"/>
        <rFont val="맑은 고딕"/>
        <family val="3"/>
        <charset val="129"/>
      </rPr>
      <t>검색유입</t>
    </r>
    <r>
      <rPr>
        <sz val="9"/>
        <color rgb="FF666666"/>
        <rFont val="Verdana"/>
        <family val="2"/>
      </rPr>
      <t xml:space="preserve"> : 33 | </t>
    </r>
    <r>
      <rPr>
        <sz val="9"/>
        <color rgb="FF666666"/>
        <rFont val="맑은 고딕"/>
        <family val="3"/>
        <charset val="129"/>
      </rPr>
      <t>외부게시판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셀클럽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마멘토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아이보스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소셜</t>
    </r>
    <r>
      <rPr>
        <sz val="9"/>
        <color rgb="FF666666"/>
        <rFont val="Verdana"/>
        <family val="2"/>
      </rPr>
      <t xml:space="preserve"> : 0 | </t>
    </r>
    <r>
      <rPr>
        <sz val="9"/>
        <color rgb="FF666666"/>
        <rFont val="맑은 고딕"/>
        <family val="3"/>
        <charset val="129"/>
      </rPr>
      <t>기타</t>
    </r>
    <r>
      <rPr>
        <sz val="9"/>
        <color rgb="FF666666"/>
        <rFont val="Verdana"/>
        <family val="2"/>
      </rPr>
      <t xml:space="preserve"> : 50 | </t>
    </r>
    <r>
      <rPr>
        <sz val="9"/>
        <color rgb="FF666666"/>
        <rFont val="맑은 고딕"/>
        <family val="3"/>
        <charset val="129"/>
      </rPr>
      <t>피시</t>
    </r>
    <r>
      <rPr>
        <sz val="9"/>
        <color rgb="FF666666"/>
        <rFont val="Verdana"/>
        <family val="2"/>
      </rPr>
      <t xml:space="preserve"> : 104 | </t>
    </r>
    <r>
      <rPr>
        <sz val="9"/>
        <color rgb="FF666666"/>
        <rFont val="맑은 고딕"/>
        <family val="3"/>
        <charset val="129"/>
      </rPr>
      <t>모바일</t>
    </r>
    <r>
      <rPr>
        <sz val="9"/>
        <color rgb="FF666666"/>
        <rFont val="Verdana"/>
        <family val="2"/>
      </rPr>
      <t xml:space="preserve"> : 214</t>
    </r>
    <phoneticPr fontId="1" type="noConversion"/>
  </si>
  <si>
    <t>21~27</t>
    <phoneticPr fontId="1" type="noConversion"/>
  </si>
  <si>
    <t>전체 : 335 | 모비온 : 0 | 네이버검색광고 : 177 | 구글검색광고 : 0 | 구글배너광고 : 0 | 네이버블로그 : 75 | 네이버카페 : 0 | 네이버지식인 : 3 | 검색유입 : 31 | 외부게시판 : 3 | 셀클럽 : 0 | 마멘토 : 3 | 아이보스 : 0 | 소셜 : 0 | 기타 : 46 | 피시 : 111 | 모바일 : 224</t>
  </si>
  <si>
    <t>28~3</t>
    <phoneticPr fontId="1" type="noConversion"/>
  </si>
  <si>
    <t>전체 : 151 | 모비온 : 0 | 네이버검색광고 : 28 | 구글검색광고 : 0 | 구글배너광고 : 0 | 네이버블로그 : 50 | 네이버카페 : 0 | 네이버지식인 : 0 | 검색유입 : 35 | 외부게시판 : 2 | 셀클럽 : 0 | 마멘토 : 2 | 아이보스 : 0 | 소셜 : 0 | 기타 : 36 | 피시 : 79 | 모바일 : 72</t>
  </si>
  <si>
    <t>전체 : 1249 | 모비온 : 0 | 네이버검색광고 : 613 | 구글검색광고 : 0 | 구글배너광고 : 0 | 네이버블로그 : 283 | 네이버카페 : 3 | 네이버지식인 : 7 | 검색유입 : 141 | 외부게시판 : 4 | 셀클럽 : 0 | 마멘토 : 4 | 아이보스 : 0 | 소셜 : 0 | 기타 : 198 | 피시 : 483 | 모바일 : 766</t>
  </si>
  <si>
    <t>4~10</t>
    <phoneticPr fontId="1" type="noConversion"/>
  </si>
  <si>
    <t>전체 : 261 | 모비온 : 0 | 네이버검색광고 : 146 | 구글검색광고 : 0 | 구글배너광고 : 0 | 네이버블로그 : 35 | 네이버카페 : 1 | 네이버지식인 : 0 | 검색유입 : 31 | 외부게시판 : 0 | 셀클럽 : 0 | 마멘토 : 0 | 아이보스 : 0 | 소셜 : 0 | 기타 : 48 | 피시 : 115 | 모바일 : 146</t>
  </si>
  <si>
    <t>11~17</t>
    <phoneticPr fontId="1" type="noConversion"/>
  </si>
  <si>
    <t>18~24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</si>
</sst>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mm&quot;월&quot;\ dd&quot;일&quot;"/>
    <numFmt numFmtId="177" formatCode="0.0%"/>
    <numFmt numFmtId="178" formatCode="0_);\(0\)"/>
    <numFmt numFmtId="179" formatCode="&quot;₩&quot;#,##0"/>
    <numFmt numFmtId="180" formatCode="0_ "/>
    <numFmt numFmtId="181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666666"/>
      <name val="NanumGothic"/>
      <charset val="129"/>
    </font>
    <font>
      <sz val="9"/>
      <color rgb="FF666666"/>
      <name val="Verdana"/>
      <family val="2"/>
    </font>
    <font>
      <sz val="10"/>
      <color rgb="FF4D4D4D"/>
      <name val="NanumGothic"/>
      <charset val="129"/>
    </font>
    <font>
      <sz val="10"/>
      <name val="NanumGothic"/>
      <charset val="129"/>
    </font>
    <font>
      <sz val="9"/>
      <color rgb="FF666666"/>
      <name val="맑은 고딕"/>
      <family val="3"/>
      <charset val="129"/>
    </font>
    <font>
      <sz val="9"/>
      <color rgb="FF666666"/>
      <name val="Verdana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EEEEEE"/>
      </left>
      <right style="medium">
        <color rgb="FFEEEEEE"/>
      </right>
      <top/>
      <bottom style="medium">
        <color rgb="FFEEEEEE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3" fontId="2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3" fillId="0" borderId="0" xfId="0" applyFont="1">
      <alignment vertical="center"/>
    </xf>
    <xf numFmtId="179" fontId="0" fillId="0" borderId="0" xfId="0" applyNumberFormat="1">
      <alignment vertical="center"/>
    </xf>
    <xf numFmtId="0" fontId="4" fillId="0" borderId="0" xfId="0" applyFont="1">
      <alignment vertical="center"/>
    </xf>
    <xf numFmtId="180" fontId="0" fillId="0" borderId="0" xfId="0" applyNumberFormat="1">
      <alignment vertical="center"/>
    </xf>
    <xf numFmtId="0" fontId="0" fillId="3" borderId="0" xfId="0" applyFill="1">
      <alignment vertical="center"/>
    </xf>
    <xf numFmtId="0" fontId="5" fillId="0" borderId="0" xfId="0" applyFont="1">
      <alignment vertical="center"/>
    </xf>
    <xf numFmtId="3" fontId="5" fillId="0" borderId="0" xfId="0" applyNumberFormat="1" applyFont="1">
      <alignment vertical="center"/>
    </xf>
    <xf numFmtId="176" fontId="0" fillId="4" borderId="0" xfId="0" applyNumberFormat="1" applyFill="1">
      <alignment vertical="center"/>
    </xf>
    <xf numFmtId="0" fontId="0" fillId="4" borderId="0" xfId="0" applyFill="1">
      <alignment vertical="center"/>
    </xf>
    <xf numFmtId="179" fontId="0" fillId="4" borderId="0" xfId="0" applyNumberFormat="1" applyFill="1">
      <alignment vertical="center"/>
    </xf>
    <xf numFmtId="0" fontId="0" fillId="0" borderId="0" xfId="0" applyFill="1">
      <alignment vertical="center"/>
    </xf>
    <xf numFmtId="176" fontId="0" fillId="3" borderId="0" xfId="0" applyNumberFormat="1" applyFill="1">
      <alignment vertical="center"/>
    </xf>
    <xf numFmtId="179" fontId="0" fillId="3" borderId="0" xfId="0" applyNumberFormat="1" applyFill="1">
      <alignment vertical="center"/>
    </xf>
    <xf numFmtId="41" fontId="0" fillId="0" borderId="0" xfId="0" applyNumberFormat="1">
      <alignment vertical="center"/>
    </xf>
    <xf numFmtId="3" fontId="0" fillId="0" borderId="0" xfId="0" applyNumberFormat="1" applyFill="1">
      <alignment vertical="center"/>
    </xf>
    <xf numFmtId="41" fontId="0" fillId="0" borderId="0" xfId="0" applyNumberFormat="1" applyFill="1">
      <alignment vertical="center"/>
    </xf>
    <xf numFmtId="3" fontId="0" fillId="4" borderId="0" xfId="0" applyNumberFormat="1" applyFill="1">
      <alignment vertical="center"/>
    </xf>
    <xf numFmtId="177" fontId="0" fillId="3" borderId="0" xfId="0" applyNumberFormat="1" applyFill="1">
      <alignment vertical="center"/>
    </xf>
    <xf numFmtId="181" fontId="0" fillId="0" borderId="0" xfId="0" applyNumberFormat="1">
      <alignment vertical="center"/>
    </xf>
    <xf numFmtId="0" fontId="7" fillId="0" borderId="0" xfId="0" applyFont="1">
      <alignment vertical="center"/>
    </xf>
    <xf numFmtId="41" fontId="0" fillId="4" borderId="0" xfId="0" applyNumberFormat="1" applyFill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7FF0A-A41D-4FD3-A848-F6BCA2B1DF5E}">
  <sheetPr codeName="Sheet1"/>
  <dimension ref="B1:W28"/>
  <sheetViews>
    <sheetView workbookViewId="0">
      <selection activeCell="I8" sqref="I8"/>
    </sheetView>
  </sheetViews>
  <sheetFormatPr defaultRowHeight="16.5" x14ac:dyDescent="0.3"/>
  <cols>
    <col min="2" max="2" width="9.875" bestFit="1" customWidth="1"/>
    <col min="3" max="3" width="15.5" customWidth="1"/>
    <col min="4" max="4" width="13" customWidth="1"/>
    <col min="5" max="5" width="15.875" customWidth="1"/>
    <col min="6" max="6" width="11.125" customWidth="1"/>
    <col min="7" max="7" width="9.25" bestFit="1" customWidth="1"/>
    <col min="8" max="8" width="11.25" customWidth="1"/>
    <col min="9" max="10" width="15.625" customWidth="1"/>
    <col min="11" max="11" width="11.625" customWidth="1"/>
    <col min="12" max="12" width="11.5" customWidth="1"/>
    <col min="14" max="14" width="14.875" style="7" customWidth="1"/>
    <col min="15" max="15" width="32.25" customWidth="1"/>
    <col min="16" max="16" width="12.25" customWidth="1"/>
  </cols>
  <sheetData>
    <row r="1" spans="2:17" x14ac:dyDescent="0.3">
      <c r="B1" t="s">
        <v>9</v>
      </c>
    </row>
    <row r="2" spans="2:17" x14ac:dyDescent="0.3">
      <c r="B2" s="13" t="s">
        <v>0</v>
      </c>
      <c r="C2" s="13" t="s">
        <v>4</v>
      </c>
      <c r="D2" s="13" t="s">
        <v>5</v>
      </c>
      <c r="E2" s="13" t="s">
        <v>6</v>
      </c>
      <c r="F2" s="13" t="s">
        <v>3</v>
      </c>
      <c r="G2" s="13" t="s">
        <v>1</v>
      </c>
      <c r="H2" s="13" t="s">
        <v>7</v>
      </c>
      <c r="I2" s="13" t="s">
        <v>50</v>
      </c>
      <c r="J2" s="13" t="s">
        <v>48</v>
      </c>
      <c r="K2" s="13" t="s">
        <v>10</v>
      </c>
      <c r="L2" s="13" t="s">
        <v>40</v>
      </c>
      <c r="M2" s="13" t="s">
        <v>41</v>
      </c>
      <c r="N2" s="26" t="s">
        <v>90</v>
      </c>
    </row>
    <row r="3" spans="2:17" s="19" customFormat="1" x14ac:dyDescent="0.3">
      <c r="B3" s="19" t="s">
        <v>89</v>
      </c>
      <c r="C3" s="19">
        <v>45</v>
      </c>
      <c r="D3" s="19">
        <v>5</v>
      </c>
      <c r="E3" s="19">
        <v>168300</v>
      </c>
      <c r="F3">
        <v>24</v>
      </c>
      <c r="G3">
        <v>792000</v>
      </c>
      <c r="H3" s="7">
        <f t="shared" ref="H3:I4" si="0">D3/C3</f>
        <v>0.1111111111111111</v>
      </c>
      <c r="I3" s="8">
        <f t="shared" si="0"/>
        <v>33660</v>
      </c>
      <c r="J3" s="8">
        <f>G3-E3</f>
        <v>623700</v>
      </c>
      <c r="N3" s="7" t="e">
        <f t="shared" ref="N3:N6" si="1">E3/K3</f>
        <v>#DIV/0!</v>
      </c>
    </row>
    <row r="4" spans="2:17" x14ac:dyDescent="0.3">
      <c r="B4" s="19" t="s">
        <v>88</v>
      </c>
      <c r="C4" s="19">
        <v>67</v>
      </c>
      <c r="D4" s="19">
        <v>14</v>
      </c>
      <c r="E4" s="19">
        <v>495000</v>
      </c>
      <c r="F4">
        <v>20</v>
      </c>
      <c r="G4">
        <v>544500</v>
      </c>
      <c r="H4" s="7">
        <f t="shared" si="0"/>
        <v>0.20895522388059701</v>
      </c>
      <c r="I4" s="8">
        <f t="shared" si="0"/>
        <v>35357.142857142855</v>
      </c>
      <c r="J4" s="8">
        <f t="shared" ref="J4:J8" si="2">G4-E4</f>
        <v>49500</v>
      </c>
      <c r="K4" s="19"/>
      <c r="L4" s="19"/>
      <c r="M4" s="19"/>
      <c r="N4" s="7" t="e">
        <f t="shared" si="1"/>
        <v>#DIV/0!</v>
      </c>
    </row>
    <row r="5" spans="2:17" x14ac:dyDescent="0.3">
      <c r="B5" s="2" t="s">
        <v>8</v>
      </c>
      <c r="C5">
        <v>124</v>
      </c>
      <c r="D5">
        <v>22</v>
      </c>
      <c r="E5" s="1">
        <v>746200</v>
      </c>
      <c r="F5">
        <v>40</v>
      </c>
      <c r="G5" s="1">
        <v>1392600</v>
      </c>
      <c r="H5" s="7">
        <f>D5/C5</f>
        <v>0.17741935483870969</v>
      </c>
      <c r="I5" s="8">
        <f>E5/D5</f>
        <v>33918.181818181816</v>
      </c>
      <c r="J5" s="8">
        <f t="shared" si="2"/>
        <v>646400</v>
      </c>
      <c r="N5" s="7" t="e">
        <f t="shared" si="1"/>
        <v>#DIV/0!</v>
      </c>
      <c r="O5" s="1"/>
    </row>
    <row r="6" spans="2:17" x14ac:dyDescent="0.3">
      <c r="B6" t="s">
        <v>35</v>
      </c>
      <c r="C6">
        <v>106</v>
      </c>
      <c r="D6">
        <v>14</v>
      </c>
      <c r="E6" s="14">
        <v>637400</v>
      </c>
      <c r="F6" s="15">
        <v>36</v>
      </c>
      <c r="G6" s="1">
        <v>1320400</v>
      </c>
      <c r="H6" s="7">
        <f t="shared" ref="H6:H10" si="3">D6/C6</f>
        <v>0.13207547169811321</v>
      </c>
      <c r="I6" s="8">
        <f t="shared" ref="I6:I10" si="4">E6/D6</f>
        <v>45528.571428571428</v>
      </c>
      <c r="J6" s="8">
        <f t="shared" si="2"/>
        <v>683000</v>
      </c>
      <c r="K6" s="1">
        <v>246112</v>
      </c>
      <c r="L6">
        <v>249</v>
      </c>
      <c r="M6">
        <v>603</v>
      </c>
      <c r="N6" s="7">
        <f t="shared" si="1"/>
        <v>2.5898777792224679</v>
      </c>
    </row>
    <row r="7" spans="2:17" x14ac:dyDescent="0.3">
      <c r="B7" t="s">
        <v>44</v>
      </c>
      <c r="C7">
        <v>174</v>
      </c>
      <c r="D7">
        <v>34</v>
      </c>
      <c r="E7" s="15">
        <v>1017800</v>
      </c>
      <c r="F7" s="4">
        <v>38</v>
      </c>
      <c r="G7" s="1">
        <v>1119900</v>
      </c>
      <c r="H7" s="7">
        <f t="shared" si="3"/>
        <v>0.19540229885057472</v>
      </c>
      <c r="I7" s="8">
        <f t="shared" si="4"/>
        <v>29935.294117647059</v>
      </c>
      <c r="J7" s="8">
        <f t="shared" si="2"/>
        <v>102100</v>
      </c>
      <c r="K7">
        <v>310739</v>
      </c>
      <c r="L7">
        <v>477</v>
      </c>
      <c r="M7">
        <v>651</v>
      </c>
      <c r="N7" s="7">
        <f>E7/K7</f>
        <v>3.2754176334480061</v>
      </c>
    </row>
    <row r="8" spans="2:17" x14ac:dyDescent="0.3">
      <c r="B8" t="s">
        <v>91</v>
      </c>
      <c r="C8">
        <v>181</v>
      </c>
      <c r="D8">
        <v>28</v>
      </c>
      <c r="E8" s="3">
        <v>1025200</v>
      </c>
      <c r="F8" s="4">
        <v>40</v>
      </c>
      <c r="G8" s="1">
        <v>1312300</v>
      </c>
      <c r="H8" s="7">
        <f t="shared" si="3"/>
        <v>0.15469613259668508</v>
      </c>
      <c r="I8" s="8">
        <f t="shared" si="4"/>
        <v>36614.285714285717</v>
      </c>
      <c r="J8" s="8">
        <f t="shared" si="2"/>
        <v>287100</v>
      </c>
    </row>
    <row r="9" spans="2:17" x14ac:dyDescent="0.3">
      <c r="E9" s="6"/>
      <c r="F9" s="4"/>
      <c r="H9" s="7" t="e">
        <f t="shared" si="3"/>
        <v>#DIV/0!</v>
      </c>
      <c r="I9" s="8" t="e">
        <f t="shared" si="4"/>
        <v>#DIV/0!</v>
      </c>
      <c r="J9" s="8"/>
      <c r="O9" t="s">
        <v>10</v>
      </c>
      <c r="P9" t="s">
        <v>12</v>
      </c>
    </row>
    <row r="10" spans="2:17" ht="17.25" thickBot="1" x14ac:dyDescent="0.35">
      <c r="E10" s="5"/>
      <c r="F10" s="4"/>
      <c r="H10" s="7" t="e">
        <f t="shared" si="3"/>
        <v>#DIV/0!</v>
      </c>
      <c r="I10" s="8" t="e">
        <f t="shared" si="4"/>
        <v>#DIV/0!</v>
      </c>
      <c r="J10" s="8"/>
      <c r="O10">
        <v>17000</v>
      </c>
      <c r="P10" t="s">
        <v>11</v>
      </c>
    </row>
    <row r="11" spans="2:17" x14ac:dyDescent="0.3">
      <c r="E11" s="3"/>
      <c r="F11" s="4"/>
      <c r="O11" t="s">
        <v>13</v>
      </c>
    </row>
    <row r="12" spans="2:17" x14ac:dyDescent="0.3">
      <c r="E12" s="3"/>
      <c r="F12" s="4"/>
    </row>
    <row r="13" spans="2:17" x14ac:dyDescent="0.3">
      <c r="E13" s="3"/>
      <c r="F13" s="4"/>
      <c r="Q13" t="s">
        <v>20</v>
      </c>
    </row>
    <row r="14" spans="2:17" x14ac:dyDescent="0.3">
      <c r="E14" s="3"/>
      <c r="F14" s="4"/>
      <c r="Q14" t="s">
        <v>21</v>
      </c>
    </row>
    <row r="15" spans="2:17" x14ac:dyDescent="0.3">
      <c r="E15" s="3"/>
      <c r="F15" s="4"/>
    </row>
    <row r="16" spans="2:17" x14ac:dyDescent="0.3">
      <c r="E16" s="3"/>
      <c r="F16" s="4"/>
    </row>
    <row r="17" spans="5:23" x14ac:dyDescent="0.3">
      <c r="E17" s="3"/>
      <c r="F17" s="4"/>
      <c r="Q17" t="s">
        <v>15</v>
      </c>
      <c r="R17">
        <v>594</v>
      </c>
      <c r="S17" t="s">
        <v>2</v>
      </c>
      <c r="T17">
        <v>42869</v>
      </c>
      <c r="U17" t="s">
        <v>36</v>
      </c>
      <c r="V17">
        <f>(T17/2)/R17</f>
        <v>36.085016835016837</v>
      </c>
      <c r="W17" t="s">
        <v>37</v>
      </c>
    </row>
    <row r="18" spans="5:23" x14ac:dyDescent="0.3">
      <c r="E18" s="3"/>
      <c r="F18" s="4"/>
      <c r="R18">
        <v>651</v>
      </c>
      <c r="T18">
        <v>29935</v>
      </c>
      <c r="U18">
        <v>14967</v>
      </c>
      <c r="V18">
        <v>22</v>
      </c>
    </row>
    <row r="19" spans="5:23" x14ac:dyDescent="0.3">
      <c r="E19" s="3"/>
      <c r="F19" s="4"/>
      <c r="G19" s="1"/>
    </row>
    <row r="20" spans="5:23" x14ac:dyDescent="0.3">
      <c r="E20" s="3"/>
      <c r="F20" s="4"/>
    </row>
    <row r="21" spans="5:23" x14ac:dyDescent="0.3">
      <c r="E21" s="3"/>
      <c r="F21" s="4"/>
    </row>
    <row r="22" spans="5:23" x14ac:dyDescent="0.3">
      <c r="E22" s="3"/>
      <c r="F22" s="4"/>
    </row>
    <row r="23" spans="5:23" x14ac:dyDescent="0.3">
      <c r="E23" s="3"/>
      <c r="F23" s="4"/>
    </row>
    <row r="24" spans="5:23" x14ac:dyDescent="0.3">
      <c r="E24" s="3"/>
      <c r="F24" s="4"/>
    </row>
    <row r="25" spans="5:23" x14ac:dyDescent="0.3">
      <c r="E25" s="3"/>
      <c r="F25" s="4"/>
    </row>
    <row r="26" spans="5:23" x14ac:dyDescent="0.3">
      <c r="E26" s="3"/>
      <c r="F26" s="4"/>
    </row>
    <row r="27" spans="5:23" x14ac:dyDescent="0.3">
      <c r="E27" s="3"/>
      <c r="F27" s="4"/>
    </row>
    <row r="28" spans="5:23" x14ac:dyDescent="0.3">
      <c r="E28" s="3"/>
      <c r="F28" s="4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340C1-57CC-4870-8283-43F3E64B543D}">
  <dimension ref="A1:C43"/>
  <sheetViews>
    <sheetView topLeftCell="A19" workbookViewId="0">
      <selection activeCell="E22" sqref="E22"/>
    </sheetView>
  </sheetViews>
  <sheetFormatPr defaultRowHeight="16.5" x14ac:dyDescent="0.3"/>
  <cols>
    <col min="1" max="1" width="8.125" customWidth="1"/>
    <col min="2" max="2" width="8.5" customWidth="1"/>
  </cols>
  <sheetData>
    <row r="1" spans="1:3" x14ac:dyDescent="0.3">
      <c r="B1" t="s">
        <v>102</v>
      </c>
    </row>
    <row r="2" spans="1:3" x14ac:dyDescent="0.3">
      <c r="B2" t="s">
        <v>89</v>
      </c>
    </row>
    <row r="3" spans="1:3" x14ac:dyDescent="0.3">
      <c r="A3" t="s">
        <v>103</v>
      </c>
      <c r="B3" t="s">
        <v>104</v>
      </c>
      <c r="C3" s="9" t="s">
        <v>105</v>
      </c>
    </row>
    <row r="4" spans="1:3" x14ac:dyDescent="0.3">
      <c r="A4" t="s">
        <v>106</v>
      </c>
      <c r="B4" t="s">
        <v>107</v>
      </c>
      <c r="C4" s="9" t="s">
        <v>108</v>
      </c>
    </row>
    <row r="5" spans="1:3" x14ac:dyDescent="0.3">
      <c r="A5" t="s">
        <v>109</v>
      </c>
      <c r="B5" t="s">
        <v>110</v>
      </c>
      <c r="C5" s="28" t="s">
        <v>111</v>
      </c>
    </row>
    <row r="6" spans="1:3" x14ac:dyDescent="0.3">
      <c r="A6" t="s">
        <v>112</v>
      </c>
      <c r="B6" t="s">
        <v>113</v>
      </c>
      <c r="C6" s="9" t="s">
        <v>114</v>
      </c>
    </row>
    <row r="7" spans="1:3" x14ac:dyDescent="0.3">
      <c r="A7" t="s">
        <v>115</v>
      </c>
      <c r="B7" t="s">
        <v>116</v>
      </c>
      <c r="C7" s="9" t="s">
        <v>117</v>
      </c>
    </row>
    <row r="8" spans="1:3" x14ac:dyDescent="0.3">
      <c r="B8" t="s">
        <v>118</v>
      </c>
      <c r="C8" s="9" t="s">
        <v>119</v>
      </c>
    </row>
    <row r="10" spans="1:3" x14ac:dyDescent="0.3">
      <c r="B10" t="s">
        <v>88</v>
      </c>
    </row>
    <row r="11" spans="1:3" x14ac:dyDescent="0.3">
      <c r="A11" t="s">
        <v>103</v>
      </c>
      <c r="B11" t="s">
        <v>120</v>
      </c>
      <c r="C11" s="9" t="s">
        <v>121</v>
      </c>
    </row>
    <row r="12" spans="1:3" x14ac:dyDescent="0.3">
      <c r="A12" t="s">
        <v>106</v>
      </c>
      <c r="B12" t="s">
        <v>122</v>
      </c>
      <c r="C12" s="9" t="s">
        <v>123</v>
      </c>
    </row>
    <row r="13" spans="1:3" x14ac:dyDescent="0.3">
      <c r="A13" t="s">
        <v>109</v>
      </c>
      <c r="B13" t="s">
        <v>124</v>
      </c>
      <c r="C13" s="9" t="s">
        <v>125</v>
      </c>
    </row>
    <row r="14" spans="1:3" x14ac:dyDescent="0.3">
      <c r="A14" t="s">
        <v>112</v>
      </c>
      <c r="B14" t="s">
        <v>126</v>
      </c>
      <c r="C14" s="9" t="s">
        <v>127</v>
      </c>
    </row>
    <row r="15" spans="1:3" x14ac:dyDescent="0.3">
      <c r="B15" t="s">
        <v>118</v>
      </c>
      <c r="C15" s="9" t="s">
        <v>128</v>
      </c>
    </row>
    <row r="17" spans="1:3" x14ac:dyDescent="0.3">
      <c r="B17" t="s">
        <v>8</v>
      </c>
    </row>
    <row r="18" spans="1:3" x14ac:dyDescent="0.3">
      <c r="A18" t="s">
        <v>103</v>
      </c>
      <c r="B18" t="s">
        <v>120</v>
      </c>
      <c r="C18" s="9" t="s">
        <v>129</v>
      </c>
    </row>
    <row r="19" spans="1:3" x14ac:dyDescent="0.3">
      <c r="A19" t="s">
        <v>106</v>
      </c>
      <c r="B19" t="s">
        <v>122</v>
      </c>
      <c r="C19" s="9" t="s">
        <v>130</v>
      </c>
    </row>
    <row r="20" spans="1:3" x14ac:dyDescent="0.3">
      <c r="A20" t="s">
        <v>109</v>
      </c>
      <c r="B20" t="s">
        <v>124</v>
      </c>
      <c r="C20" s="28" t="s">
        <v>131</v>
      </c>
    </row>
    <row r="21" spans="1:3" x14ac:dyDescent="0.3">
      <c r="A21" t="s">
        <v>112</v>
      </c>
      <c r="B21" t="s">
        <v>132</v>
      </c>
      <c r="C21" s="28" t="s">
        <v>94</v>
      </c>
    </row>
    <row r="22" spans="1:3" x14ac:dyDescent="0.3">
      <c r="B22" t="s">
        <v>118</v>
      </c>
      <c r="C22" s="9" t="s">
        <v>133</v>
      </c>
    </row>
    <row r="24" spans="1:3" x14ac:dyDescent="0.3">
      <c r="B24" t="s">
        <v>35</v>
      </c>
    </row>
    <row r="25" spans="1:3" x14ac:dyDescent="0.3">
      <c r="A25" t="s">
        <v>103</v>
      </c>
      <c r="B25" t="s">
        <v>134</v>
      </c>
      <c r="C25" s="9" t="s">
        <v>95</v>
      </c>
    </row>
    <row r="26" spans="1:3" x14ac:dyDescent="0.3">
      <c r="A26" t="s">
        <v>106</v>
      </c>
      <c r="B26" t="s">
        <v>135</v>
      </c>
      <c r="C26" s="28" t="s">
        <v>136</v>
      </c>
    </row>
    <row r="27" spans="1:3" x14ac:dyDescent="0.3">
      <c r="A27" t="s">
        <v>109</v>
      </c>
      <c r="B27" t="s">
        <v>137</v>
      </c>
      <c r="C27" s="9" t="s">
        <v>96</v>
      </c>
    </row>
    <row r="28" spans="1:3" x14ac:dyDescent="0.3">
      <c r="A28" t="s">
        <v>112</v>
      </c>
      <c r="B28" t="s">
        <v>138</v>
      </c>
      <c r="C28" s="9" t="s">
        <v>97</v>
      </c>
    </row>
    <row r="29" spans="1:3" x14ac:dyDescent="0.3">
      <c r="A29" t="s">
        <v>115</v>
      </c>
      <c r="B29" t="s">
        <v>139</v>
      </c>
      <c r="C29" s="9" t="s">
        <v>140</v>
      </c>
    </row>
    <row r="30" spans="1:3" x14ac:dyDescent="0.3">
      <c r="B30" t="s">
        <v>118</v>
      </c>
      <c r="C30" s="9" t="s">
        <v>84</v>
      </c>
    </row>
    <row r="32" spans="1:3" x14ac:dyDescent="0.3">
      <c r="B32" t="s">
        <v>44</v>
      </c>
    </row>
    <row r="33" spans="1:3" x14ac:dyDescent="0.3">
      <c r="A33" t="s">
        <v>103</v>
      </c>
      <c r="B33" t="s">
        <v>141</v>
      </c>
      <c r="C33" s="9" t="s">
        <v>142</v>
      </c>
    </row>
    <row r="34" spans="1:3" x14ac:dyDescent="0.3">
      <c r="A34" t="s">
        <v>106</v>
      </c>
      <c r="B34" t="s">
        <v>143</v>
      </c>
      <c r="C34" s="28" t="s">
        <v>144</v>
      </c>
    </row>
    <row r="35" spans="1:3" x14ac:dyDescent="0.3">
      <c r="A35" t="s">
        <v>109</v>
      </c>
      <c r="B35" t="s">
        <v>145</v>
      </c>
      <c r="C35" s="9" t="s">
        <v>146</v>
      </c>
    </row>
    <row r="36" spans="1:3" x14ac:dyDescent="0.3">
      <c r="A36" t="s">
        <v>112</v>
      </c>
      <c r="B36" t="s">
        <v>147</v>
      </c>
      <c r="C36" s="9" t="s">
        <v>148</v>
      </c>
    </row>
    <row r="37" spans="1:3" x14ac:dyDescent="0.3">
      <c r="B37" t="s">
        <v>118</v>
      </c>
      <c r="C37" s="9" t="s">
        <v>149</v>
      </c>
    </row>
    <row r="39" spans="1:3" x14ac:dyDescent="0.3">
      <c r="B39" t="s">
        <v>91</v>
      </c>
    </row>
    <row r="40" spans="1:3" x14ac:dyDescent="0.3">
      <c r="A40" t="s">
        <v>103</v>
      </c>
      <c r="B40" t="s">
        <v>150</v>
      </c>
      <c r="C40" s="9" t="s">
        <v>151</v>
      </c>
    </row>
    <row r="41" spans="1:3" x14ac:dyDescent="0.3">
      <c r="A41" t="s">
        <v>106</v>
      </c>
      <c r="B41" t="s">
        <v>152</v>
      </c>
      <c r="C41" s="9" t="s">
        <v>98</v>
      </c>
    </row>
    <row r="42" spans="1:3" x14ac:dyDescent="0.3">
      <c r="A42" t="s">
        <v>109</v>
      </c>
      <c r="B42" t="s">
        <v>153</v>
      </c>
      <c r="C42" s="9" t="s">
        <v>101</v>
      </c>
    </row>
    <row r="43" spans="1:3" x14ac:dyDescent="0.3">
      <c r="A43" t="s">
        <v>112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0D61-F17B-46BF-ACF4-CD6C723FC01B}">
  <dimension ref="B2:S33"/>
  <sheetViews>
    <sheetView tabSelected="1" workbookViewId="0">
      <selection activeCell="P28" sqref="P28"/>
    </sheetView>
  </sheetViews>
  <sheetFormatPr defaultRowHeight="16.5" x14ac:dyDescent="0.3"/>
  <cols>
    <col min="3" max="3" width="9.875" bestFit="1" customWidth="1"/>
    <col min="8" max="8" width="11" customWidth="1"/>
    <col min="18" max="18" width="16.125" customWidth="1"/>
    <col min="19" max="19" width="14" customWidth="1"/>
  </cols>
  <sheetData>
    <row r="2" spans="2:19" x14ac:dyDescent="0.3">
      <c r="B2" t="s">
        <v>9</v>
      </c>
      <c r="C2" t="s">
        <v>0</v>
      </c>
      <c r="D2" t="s">
        <v>25</v>
      </c>
      <c r="E2" t="s">
        <v>14</v>
      </c>
      <c r="F2" s="10" t="s">
        <v>15</v>
      </c>
      <c r="G2" t="s">
        <v>16</v>
      </c>
      <c r="H2" t="s">
        <v>92</v>
      </c>
      <c r="I2" t="s">
        <v>43</v>
      </c>
      <c r="J2" t="s">
        <v>83</v>
      </c>
      <c r="K2" t="s">
        <v>46</v>
      </c>
      <c r="L2" t="s">
        <v>22</v>
      </c>
      <c r="R2" t="s">
        <v>26</v>
      </c>
      <c r="S2" s="1">
        <f>AVERAGEIF(D:D,"&lt;&gt;0")</f>
        <v>11437.642857142857</v>
      </c>
    </row>
    <row r="3" spans="2:19" x14ac:dyDescent="0.3">
      <c r="C3" s="2">
        <v>45078</v>
      </c>
      <c r="D3" s="22">
        <v>0</v>
      </c>
      <c r="E3">
        <v>0</v>
      </c>
      <c r="F3" s="1">
        <f>IFERROR(D3/E3,0)</f>
        <v>0</v>
      </c>
      <c r="G3">
        <v>11</v>
      </c>
      <c r="H3">
        <v>2</v>
      </c>
      <c r="I3" s="1">
        <v>97000</v>
      </c>
      <c r="J3" s="1">
        <v>0</v>
      </c>
      <c r="K3" s="1">
        <f>I3+J3</f>
        <v>97000</v>
      </c>
      <c r="R3" t="s">
        <v>18</v>
      </c>
      <c r="S3">
        <f>AVERAGEIF(E:E,"&lt;&gt;0")</f>
        <v>17.964285714285715</v>
      </c>
    </row>
    <row r="4" spans="2:19" x14ac:dyDescent="0.3">
      <c r="C4" s="2">
        <v>45079</v>
      </c>
      <c r="D4" s="22">
        <v>3443</v>
      </c>
      <c r="E4">
        <v>5</v>
      </c>
      <c r="F4" s="1">
        <f>IFERROR(D4/E4,0)</f>
        <v>688.6</v>
      </c>
      <c r="G4">
        <v>14</v>
      </c>
      <c r="H4">
        <v>4</v>
      </c>
      <c r="I4" s="1">
        <v>90000</v>
      </c>
      <c r="J4" s="1">
        <v>0</v>
      </c>
      <c r="K4" s="1">
        <f t="shared" ref="K4:K32" si="0">I4+J4</f>
        <v>90000</v>
      </c>
      <c r="R4" t="s">
        <v>17</v>
      </c>
      <c r="S4" s="10">
        <f>AVERAGEIF(F:F,"&lt;&gt;0")</f>
        <v>653.72537127042835</v>
      </c>
    </row>
    <row r="5" spans="2:19" x14ac:dyDescent="0.3">
      <c r="C5" s="2">
        <v>45080</v>
      </c>
      <c r="D5" s="22">
        <v>12551</v>
      </c>
      <c r="E5">
        <v>20</v>
      </c>
      <c r="F5" s="1">
        <f t="shared" ref="F5:F32" si="1">IFERROR(D5/E5,0)</f>
        <v>627.54999999999995</v>
      </c>
      <c r="G5">
        <v>9</v>
      </c>
      <c r="H5">
        <v>1</v>
      </c>
      <c r="I5" s="1">
        <v>6900</v>
      </c>
      <c r="J5" s="1">
        <v>0</v>
      </c>
      <c r="K5" s="1">
        <f t="shared" si="0"/>
        <v>6900</v>
      </c>
      <c r="R5" t="s">
        <v>19</v>
      </c>
      <c r="S5" s="12">
        <f>AVERAGEIF(G:G,"&lt;&gt;0")</f>
        <v>8.3448275862068968</v>
      </c>
    </row>
    <row r="6" spans="2:19" x14ac:dyDescent="0.3">
      <c r="C6" s="2">
        <v>45081</v>
      </c>
      <c r="D6" s="22">
        <v>9570</v>
      </c>
      <c r="E6">
        <v>9</v>
      </c>
      <c r="F6" s="1">
        <f t="shared" si="1"/>
        <v>1063.3333333333333</v>
      </c>
      <c r="G6">
        <v>1</v>
      </c>
      <c r="H6">
        <v>0</v>
      </c>
      <c r="I6" s="1">
        <v>0</v>
      </c>
      <c r="J6" s="1">
        <v>0</v>
      </c>
      <c r="K6" s="1">
        <f t="shared" si="0"/>
        <v>0</v>
      </c>
      <c r="R6" t="s">
        <v>27</v>
      </c>
      <c r="S6" s="22">
        <f>SUM(D3:D26)</f>
        <v>264715</v>
      </c>
    </row>
    <row r="7" spans="2:19" x14ac:dyDescent="0.3">
      <c r="C7" s="2">
        <v>45082</v>
      </c>
      <c r="D7" s="22">
        <v>9614</v>
      </c>
      <c r="E7">
        <v>19</v>
      </c>
      <c r="F7" s="1">
        <f t="shared" si="1"/>
        <v>506</v>
      </c>
      <c r="G7">
        <v>10</v>
      </c>
      <c r="H7">
        <v>1</v>
      </c>
      <c r="I7" s="1">
        <v>6900</v>
      </c>
      <c r="J7" s="1">
        <v>0</v>
      </c>
      <c r="K7" s="1">
        <f t="shared" si="0"/>
        <v>6900</v>
      </c>
      <c r="R7" t="s">
        <v>28</v>
      </c>
      <c r="S7">
        <f>SUM(E3:E26)</f>
        <v>405</v>
      </c>
    </row>
    <row r="8" spans="2:19" x14ac:dyDescent="0.3">
      <c r="C8" s="2">
        <v>45083</v>
      </c>
      <c r="D8" s="22">
        <v>10604</v>
      </c>
      <c r="E8">
        <v>14</v>
      </c>
      <c r="F8" s="1">
        <f t="shared" si="1"/>
        <v>757.42857142857144</v>
      </c>
      <c r="G8">
        <v>3</v>
      </c>
      <c r="H8">
        <v>0</v>
      </c>
      <c r="I8" s="1">
        <v>0</v>
      </c>
      <c r="J8" s="1">
        <v>0</v>
      </c>
      <c r="K8" s="1">
        <f t="shared" si="0"/>
        <v>0</v>
      </c>
      <c r="R8" t="s">
        <v>34</v>
      </c>
      <c r="S8" s="22">
        <f>450000-S6</f>
        <v>185285</v>
      </c>
    </row>
    <row r="9" spans="2:19" x14ac:dyDescent="0.3">
      <c r="C9" s="2">
        <v>45084</v>
      </c>
      <c r="D9" s="22">
        <v>15180</v>
      </c>
      <c r="E9">
        <v>26</v>
      </c>
      <c r="F9" s="1">
        <f t="shared" si="1"/>
        <v>583.84615384615381</v>
      </c>
      <c r="G9">
        <v>12</v>
      </c>
      <c r="H9">
        <v>1</v>
      </c>
      <c r="I9" s="1">
        <v>48500</v>
      </c>
      <c r="J9" s="1">
        <v>39600</v>
      </c>
      <c r="K9" s="1">
        <f t="shared" si="0"/>
        <v>88100</v>
      </c>
      <c r="R9" t="s">
        <v>43</v>
      </c>
      <c r="S9">
        <f>SUM(H3:H33)</f>
        <v>43</v>
      </c>
    </row>
    <row r="10" spans="2:19" x14ac:dyDescent="0.3">
      <c r="C10" s="2">
        <v>45085</v>
      </c>
      <c r="D10" s="22">
        <v>11154</v>
      </c>
      <c r="E10">
        <v>18</v>
      </c>
      <c r="F10" s="1">
        <f t="shared" si="1"/>
        <v>619.66666666666663</v>
      </c>
      <c r="G10">
        <v>13</v>
      </c>
      <c r="H10">
        <v>3</v>
      </c>
      <c r="I10" s="1">
        <v>145500</v>
      </c>
      <c r="J10" s="1">
        <v>108900</v>
      </c>
      <c r="K10" s="1">
        <f t="shared" si="0"/>
        <v>254400</v>
      </c>
      <c r="R10" t="s">
        <v>45</v>
      </c>
      <c r="S10">
        <f>SUM(G3:G33)</f>
        <v>242</v>
      </c>
    </row>
    <row r="11" spans="2:19" x14ac:dyDescent="0.3">
      <c r="C11" s="2">
        <v>45086</v>
      </c>
      <c r="D11" s="22">
        <v>10329</v>
      </c>
      <c r="E11">
        <v>21</v>
      </c>
      <c r="F11" s="1">
        <f t="shared" si="1"/>
        <v>491.85714285714283</v>
      </c>
      <c r="G11">
        <v>4</v>
      </c>
      <c r="H11">
        <v>1</v>
      </c>
      <c r="I11" s="1">
        <v>48500</v>
      </c>
      <c r="J11" s="1">
        <v>0</v>
      </c>
      <c r="K11" s="1">
        <f t="shared" si="0"/>
        <v>48500</v>
      </c>
      <c r="R11" t="s">
        <v>7</v>
      </c>
      <c r="S11" s="7">
        <f>S9/S10</f>
        <v>0.17768595041322313</v>
      </c>
    </row>
    <row r="12" spans="2:19" x14ac:dyDescent="0.3">
      <c r="C12" s="2">
        <v>45087</v>
      </c>
      <c r="D12" s="22">
        <v>12155</v>
      </c>
      <c r="E12">
        <v>17</v>
      </c>
      <c r="F12" s="1">
        <f t="shared" si="1"/>
        <v>715</v>
      </c>
      <c r="G12">
        <v>6</v>
      </c>
      <c r="H12">
        <v>1</v>
      </c>
      <c r="I12" s="1">
        <v>6900</v>
      </c>
      <c r="J12" s="1">
        <v>0</v>
      </c>
      <c r="K12" s="1">
        <f t="shared" si="0"/>
        <v>6900</v>
      </c>
      <c r="R12" t="s">
        <v>47</v>
      </c>
      <c r="S12" s="1">
        <f>SUM(I3:I33)</f>
        <v>1440700</v>
      </c>
    </row>
    <row r="13" spans="2:19" x14ac:dyDescent="0.3">
      <c r="C13" s="2">
        <v>45088</v>
      </c>
      <c r="D13" s="22">
        <v>12210</v>
      </c>
      <c r="E13">
        <v>13</v>
      </c>
      <c r="F13" s="1">
        <f t="shared" si="1"/>
        <v>939.23076923076928</v>
      </c>
      <c r="G13">
        <v>2</v>
      </c>
      <c r="H13">
        <v>0</v>
      </c>
      <c r="I13" s="1">
        <v>0</v>
      </c>
      <c r="J13" s="1">
        <v>9900</v>
      </c>
      <c r="K13" s="1">
        <f t="shared" si="0"/>
        <v>9900</v>
      </c>
      <c r="R13" t="s">
        <v>46</v>
      </c>
      <c r="S13" s="22">
        <f>SUM(K3:K33)</f>
        <v>1896100</v>
      </c>
    </row>
    <row r="14" spans="2:19" x14ac:dyDescent="0.3">
      <c r="C14" s="2">
        <v>45089</v>
      </c>
      <c r="D14" s="22">
        <v>14135</v>
      </c>
      <c r="E14">
        <v>22</v>
      </c>
      <c r="F14" s="1">
        <f t="shared" si="1"/>
        <v>642.5</v>
      </c>
      <c r="G14">
        <v>9</v>
      </c>
      <c r="H14">
        <v>1</v>
      </c>
      <c r="I14" s="1">
        <v>6900</v>
      </c>
      <c r="J14" s="1">
        <v>0</v>
      </c>
      <c r="K14" s="1">
        <f t="shared" si="0"/>
        <v>6900</v>
      </c>
      <c r="R14" t="s">
        <v>50</v>
      </c>
      <c r="S14" s="22">
        <f>S12/S9</f>
        <v>33504.651162790695</v>
      </c>
    </row>
    <row r="15" spans="2:19" x14ac:dyDescent="0.3">
      <c r="C15" s="2">
        <v>45090</v>
      </c>
      <c r="D15" s="22">
        <v>12936</v>
      </c>
      <c r="E15">
        <v>22</v>
      </c>
      <c r="F15" s="1">
        <f t="shared" si="1"/>
        <v>588</v>
      </c>
      <c r="G15">
        <v>10</v>
      </c>
      <c r="H15">
        <v>3</v>
      </c>
      <c r="I15" s="1">
        <v>103900</v>
      </c>
      <c r="J15" s="1">
        <v>9900</v>
      </c>
      <c r="K15" s="1">
        <f t="shared" si="0"/>
        <v>113800</v>
      </c>
      <c r="R15" t="s">
        <v>48</v>
      </c>
      <c r="S15" s="22">
        <f>SUM(J3:J33)</f>
        <v>455400</v>
      </c>
    </row>
    <row r="16" spans="2:19" x14ac:dyDescent="0.3">
      <c r="C16" s="2">
        <v>45091</v>
      </c>
      <c r="D16" s="24">
        <v>15895</v>
      </c>
      <c r="E16" s="19">
        <v>20</v>
      </c>
      <c r="F16" s="1">
        <f t="shared" si="1"/>
        <v>794.75</v>
      </c>
      <c r="G16" s="19">
        <v>11</v>
      </c>
      <c r="H16" s="19">
        <v>1</v>
      </c>
      <c r="I16" s="23">
        <v>48500</v>
      </c>
      <c r="J16" s="23">
        <v>9900</v>
      </c>
      <c r="K16" s="1">
        <f t="shared" si="0"/>
        <v>58400</v>
      </c>
      <c r="L16" s="19"/>
      <c r="R16" t="s">
        <v>93</v>
      </c>
      <c r="S16" s="27">
        <f>AVERAGEIF(G:G,"&lt;&gt;0")</f>
        <v>8.3448275862068968</v>
      </c>
    </row>
    <row r="17" spans="3:13" x14ac:dyDescent="0.3">
      <c r="C17" s="16">
        <v>45092</v>
      </c>
      <c r="D17" s="29">
        <v>4213</v>
      </c>
      <c r="E17" s="17">
        <v>10</v>
      </c>
      <c r="F17" s="25">
        <f t="shared" si="1"/>
        <v>421.3</v>
      </c>
      <c r="G17" s="17">
        <v>11</v>
      </c>
      <c r="H17" s="17">
        <v>2</v>
      </c>
      <c r="I17" s="25">
        <v>76200</v>
      </c>
      <c r="J17" s="25">
        <v>0</v>
      </c>
      <c r="K17" s="25">
        <f t="shared" si="0"/>
        <v>76200</v>
      </c>
      <c r="L17" s="17" t="s">
        <v>99</v>
      </c>
      <c r="M17" s="17"/>
    </row>
    <row r="18" spans="3:13" x14ac:dyDescent="0.3">
      <c r="C18" s="2">
        <v>45093</v>
      </c>
      <c r="D18" s="22">
        <v>18854</v>
      </c>
      <c r="E18" s="19">
        <v>28</v>
      </c>
      <c r="F18" s="1">
        <f t="shared" si="1"/>
        <v>673.35714285714289</v>
      </c>
      <c r="G18" s="19">
        <v>8</v>
      </c>
      <c r="H18" s="19">
        <v>2</v>
      </c>
      <c r="I18" s="1">
        <v>97000</v>
      </c>
      <c r="J18" s="1">
        <v>0</v>
      </c>
      <c r="K18" s="1">
        <f t="shared" si="0"/>
        <v>97000</v>
      </c>
    </row>
    <row r="19" spans="3:13" x14ac:dyDescent="0.3">
      <c r="C19" s="2">
        <v>45094</v>
      </c>
      <c r="D19" s="22">
        <v>14619</v>
      </c>
      <c r="E19" s="19">
        <v>17</v>
      </c>
      <c r="F19" s="1">
        <f t="shared" si="1"/>
        <v>859.94117647058829</v>
      </c>
      <c r="G19" s="19">
        <v>4</v>
      </c>
      <c r="H19" s="19">
        <v>1</v>
      </c>
      <c r="I19" s="1">
        <v>48500</v>
      </c>
      <c r="J19" s="1">
        <v>0</v>
      </c>
      <c r="K19" s="1">
        <f t="shared" si="0"/>
        <v>48500</v>
      </c>
    </row>
    <row r="20" spans="3:13" x14ac:dyDescent="0.3">
      <c r="C20" s="2">
        <v>45095</v>
      </c>
      <c r="D20" s="22">
        <v>6908</v>
      </c>
      <c r="E20" s="19">
        <v>10</v>
      </c>
      <c r="F20" s="1">
        <f t="shared" si="1"/>
        <v>690.8</v>
      </c>
      <c r="G20" s="19">
        <v>1</v>
      </c>
      <c r="H20" s="19">
        <v>0</v>
      </c>
      <c r="I20" s="1">
        <v>0</v>
      </c>
      <c r="J20" s="1">
        <v>0</v>
      </c>
      <c r="K20" s="1">
        <f t="shared" si="0"/>
        <v>0</v>
      </c>
    </row>
    <row r="21" spans="3:13" x14ac:dyDescent="0.3">
      <c r="C21" s="2">
        <v>45096</v>
      </c>
      <c r="D21" s="22">
        <v>8833</v>
      </c>
      <c r="E21" s="19">
        <v>17</v>
      </c>
      <c r="F21" s="1">
        <f t="shared" si="1"/>
        <v>519.58823529411768</v>
      </c>
      <c r="G21" s="19">
        <v>11</v>
      </c>
      <c r="H21" s="19">
        <v>0</v>
      </c>
      <c r="I21" s="1">
        <v>0</v>
      </c>
      <c r="J21" s="1">
        <v>9900</v>
      </c>
      <c r="K21" s="1">
        <f t="shared" si="0"/>
        <v>9900</v>
      </c>
    </row>
    <row r="22" spans="3:13" x14ac:dyDescent="0.3">
      <c r="C22" s="2">
        <v>45097</v>
      </c>
      <c r="D22" s="22">
        <v>17875</v>
      </c>
      <c r="E22" s="19">
        <v>23</v>
      </c>
      <c r="F22" s="1">
        <f t="shared" si="1"/>
        <v>777.17391304347825</v>
      </c>
      <c r="G22" s="19">
        <v>8</v>
      </c>
      <c r="H22" s="19">
        <v>0</v>
      </c>
      <c r="I22" s="1">
        <v>0</v>
      </c>
      <c r="J22" s="1">
        <v>0</v>
      </c>
      <c r="K22" s="1">
        <f t="shared" si="0"/>
        <v>0</v>
      </c>
    </row>
    <row r="23" spans="3:13" x14ac:dyDescent="0.3">
      <c r="C23" s="2">
        <v>45098</v>
      </c>
      <c r="D23" s="22">
        <v>13211</v>
      </c>
      <c r="E23" s="19">
        <v>23</v>
      </c>
      <c r="F23" s="1">
        <f t="shared" si="1"/>
        <v>574.39130434782612</v>
      </c>
      <c r="G23" s="19">
        <v>7</v>
      </c>
      <c r="H23" s="19">
        <v>0</v>
      </c>
      <c r="I23" s="1">
        <v>0</v>
      </c>
      <c r="J23" s="1">
        <v>89100</v>
      </c>
      <c r="K23" s="1">
        <f t="shared" si="0"/>
        <v>89100</v>
      </c>
    </row>
    <row r="24" spans="3:13" x14ac:dyDescent="0.3">
      <c r="C24" s="16">
        <v>45099</v>
      </c>
      <c r="D24" s="29">
        <v>10197</v>
      </c>
      <c r="E24" s="17">
        <v>17</v>
      </c>
      <c r="F24" s="25">
        <f t="shared" si="1"/>
        <v>599.82352941176475</v>
      </c>
      <c r="G24" s="17">
        <v>16</v>
      </c>
      <c r="H24" s="17">
        <v>4</v>
      </c>
      <c r="I24" s="25">
        <v>194000</v>
      </c>
      <c r="J24" s="25">
        <v>9900</v>
      </c>
      <c r="K24" s="25">
        <f t="shared" si="0"/>
        <v>203900</v>
      </c>
      <c r="L24" s="17" t="s">
        <v>100</v>
      </c>
    </row>
    <row r="25" spans="3:13" x14ac:dyDescent="0.3">
      <c r="C25" s="2">
        <v>45100</v>
      </c>
      <c r="D25" s="22">
        <v>8657</v>
      </c>
      <c r="E25" s="19">
        <v>17</v>
      </c>
      <c r="F25" s="1">
        <f t="shared" si="1"/>
        <v>509.23529411764707</v>
      </c>
      <c r="G25" s="19">
        <v>16</v>
      </c>
      <c r="H25" s="19">
        <v>3</v>
      </c>
      <c r="I25" s="1">
        <v>41500</v>
      </c>
      <c r="J25" s="1">
        <v>9900</v>
      </c>
      <c r="K25" s="1">
        <f t="shared" si="0"/>
        <v>51400</v>
      </c>
    </row>
    <row r="26" spans="3:13" x14ac:dyDescent="0.3">
      <c r="C26" s="2">
        <v>45101</v>
      </c>
      <c r="D26" s="22">
        <v>11572</v>
      </c>
      <c r="E26" s="19">
        <v>17</v>
      </c>
      <c r="F26" s="1">
        <f t="shared" si="1"/>
        <v>680.70588235294122</v>
      </c>
      <c r="G26" s="19">
        <v>3</v>
      </c>
      <c r="H26" s="19">
        <v>2</v>
      </c>
      <c r="I26" s="1">
        <v>34600</v>
      </c>
      <c r="J26" s="1">
        <v>39600</v>
      </c>
      <c r="K26" s="1">
        <f t="shared" si="0"/>
        <v>74200</v>
      </c>
    </row>
    <row r="27" spans="3:13" x14ac:dyDescent="0.3">
      <c r="C27" s="2">
        <v>45102</v>
      </c>
      <c r="D27" s="22">
        <v>7095</v>
      </c>
      <c r="E27" s="19">
        <v>8</v>
      </c>
      <c r="F27" s="1">
        <f t="shared" si="1"/>
        <v>886.875</v>
      </c>
      <c r="G27" s="19">
        <v>6</v>
      </c>
      <c r="H27" s="19">
        <v>1</v>
      </c>
      <c r="I27" s="1">
        <v>48500</v>
      </c>
      <c r="J27" s="1">
        <v>69300</v>
      </c>
      <c r="K27" s="1">
        <f t="shared" si="0"/>
        <v>117800</v>
      </c>
    </row>
    <row r="28" spans="3:13" x14ac:dyDescent="0.3">
      <c r="C28" s="2">
        <v>45103</v>
      </c>
      <c r="D28" s="22">
        <v>9031</v>
      </c>
      <c r="E28" s="19">
        <v>17</v>
      </c>
      <c r="F28" s="1">
        <f t="shared" si="1"/>
        <v>531.23529411764707</v>
      </c>
      <c r="G28" s="19">
        <v>10</v>
      </c>
      <c r="H28" s="19">
        <v>2</v>
      </c>
      <c r="I28" s="1">
        <v>76200</v>
      </c>
      <c r="J28" s="1">
        <v>0</v>
      </c>
      <c r="K28" s="1">
        <f t="shared" si="0"/>
        <v>76200</v>
      </c>
    </row>
    <row r="29" spans="3:13" x14ac:dyDescent="0.3">
      <c r="C29" s="2">
        <v>45104</v>
      </c>
      <c r="D29" s="22">
        <v>19756</v>
      </c>
      <c r="E29" s="19">
        <v>31</v>
      </c>
      <c r="F29" s="1">
        <f t="shared" si="1"/>
        <v>637.29032258064512</v>
      </c>
      <c r="G29" s="19">
        <v>10</v>
      </c>
      <c r="H29" s="19">
        <v>4</v>
      </c>
      <c r="I29" s="1">
        <v>110800</v>
      </c>
      <c r="J29" s="1">
        <v>49500</v>
      </c>
      <c r="K29" s="1">
        <f t="shared" si="0"/>
        <v>160300</v>
      </c>
    </row>
    <row r="30" spans="3:13" x14ac:dyDescent="0.3">
      <c r="C30" s="2">
        <v>45105</v>
      </c>
      <c r="D30" s="22">
        <v>11990</v>
      </c>
      <c r="E30" s="19">
        <v>23</v>
      </c>
      <c r="F30" s="1">
        <f t="shared" si="1"/>
        <v>521.304347826087</v>
      </c>
      <c r="G30" s="19">
        <v>9</v>
      </c>
      <c r="H30" s="19">
        <v>2</v>
      </c>
      <c r="I30" s="1">
        <v>55400</v>
      </c>
      <c r="J30" s="1">
        <v>0</v>
      </c>
      <c r="K30" s="1">
        <f t="shared" si="0"/>
        <v>55400</v>
      </c>
    </row>
    <row r="31" spans="3:13" x14ac:dyDescent="0.3">
      <c r="C31" s="2">
        <v>45106</v>
      </c>
      <c r="D31" s="22">
        <v>7667</v>
      </c>
      <c r="E31" s="19">
        <v>19</v>
      </c>
      <c r="F31" s="1">
        <f t="shared" si="1"/>
        <v>403.5263157894737</v>
      </c>
      <c r="G31" s="19">
        <v>7</v>
      </c>
      <c r="H31" s="19">
        <v>1</v>
      </c>
      <c r="I31" s="1">
        <v>48500</v>
      </c>
      <c r="J31" s="1">
        <v>0</v>
      </c>
      <c r="K31" s="1">
        <f t="shared" si="0"/>
        <v>48500</v>
      </c>
    </row>
    <row r="32" spans="3:13" x14ac:dyDescent="0.3">
      <c r="C32" s="2">
        <v>45107</v>
      </c>
      <c r="D32" s="22"/>
      <c r="F32" s="1">
        <f t="shared" si="1"/>
        <v>0</v>
      </c>
      <c r="G32" s="19"/>
      <c r="H32" s="19"/>
      <c r="I32" s="1"/>
      <c r="J32" s="1"/>
      <c r="K32" s="1">
        <f t="shared" si="0"/>
        <v>0</v>
      </c>
    </row>
    <row r="33" spans="3:11" x14ac:dyDescent="0.3">
      <c r="C33" s="2"/>
      <c r="D33" s="22"/>
      <c r="F33" s="1"/>
      <c r="G33" s="19"/>
      <c r="H33" s="19"/>
      <c r="I33" s="1"/>
      <c r="J33" s="1"/>
      <c r="K33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3E00-AFB4-42AC-964D-FB4E0F6C9C40}">
  <dimension ref="B2:S33"/>
  <sheetViews>
    <sheetView topLeftCell="F4" workbookViewId="0">
      <selection activeCell="S13" sqref="R13:S13"/>
    </sheetView>
  </sheetViews>
  <sheetFormatPr defaultRowHeight="16.5" x14ac:dyDescent="0.3"/>
  <cols>
    <col min="3" max="3" width="9.875" bestFit="1" customWidth="1"/>
    <col min="8" max="8" width="9.375" customWidth="1"/>
    <col min="9" max="10" width="13.375" customWidth="1"/>
    <col min="11" max="11" width="10.375" customWidth="1"/>
    <col min="18" max="18" width="20.25" customWidth="1"/>
    <col min="19" max="19" width="11.875" customWidth="1"/>
  </cols>
  <sheetData>
    <row r="2" spans="2:19" x14ac:dyDescent="0.3">
      <c r="B2" t="s">
        <v>9</v>
      </c>
      <c r="C2" t="s">
        <v>0</v>
      </c>
      <c r="D2" t="s">
        <v>25</v>
      </c>
      <c r="E2" t="s">
        <v>14</v>
      </c>
      <c r="F2" s="10" t="s">
        <v>15</v>
      </c>
      <c r="G2" t="s">
        <v>16</v>
      </c>
      <c r="H2" t="s">
        <v>43</v>
      </c>
      <c r="I2" t="s">
        <v>43</v>
      </c>
      <c r="J2" t="s">
        <v>83</v>
      </c>
      <c r="K2" t="s">
        <v>46</v>
      </c>
      <c r="L2" t="s">
        <v>22</v>
      </c>
      <c r="R2" t="s">
        <v>26</v>
      </c>
      <c r="S2" s="1">
        <f>AVERAGEIF(D:D,"&lt;&gt;0")</f>
        <v>13238.923076923076</v>
      </c>
    </row>
    <row r="3" spans="2:19" x14ac:dyDescent="0.3">
      <c r="C3" s="2">
        <v>45047</v>
      </c>
      <c r="D3" s="22">
        <v>7161</v>
      </c>
      <c r="E3">
        <v>15</v>
      </c>
      <c r="F3" s="1">
        <f>IFERROR(D3/E3,0)</f>
        <v>477.4</v>
      </c>
      <c r="G3">
        <v>3</v>
      </c>
      <c r="H3">
        <v>1</v>
      </c>
      <c r="I3" s="1">
        <v>6900</v>
      </c>
      <c r="J3" s="1">
        <v>0</v>
      </c>
      <c r="K3" s="1">
        <f>I3+J3</f>
        <v>6900</v>
      </c>
      <c r="R3" t="s">
        <v>18</v>
      </c>
      <c r="S3">
        <f>AVERAGEIF(E:E,"&lt;&gt;0")</f>
        <v>20.423076923076923</v>
      </c>
    </row>
    <row r="4" spans="2:19" x14ac:dyDescent="0.3">
      <c r="C4" s="2">
        <v>45048</v>
      </c>
      <c r="D4" s="22">
        <v>28061</v>
      </c>
      <c r="E4">
        <v>28</v>
      </c>
      <c r="F4" s="1">
        <f>IFERROR(D4/E4,0)</f>
        <v>1002.1785714285714</v>
      </c>
      <c r="G4">
        <v>8</v>
      </c>
      <c r="H4">
        <v>2</v>
      </c>
      <c r="I4" s="1">
        <v>13800</v>
      </c>
      <c r="J4" s="1">
        <v>0</v>
      </c>
      <c r="K4" s="1">
        <f t="shared" ref="K4:K33" si="0">I4+J4</f>
        <v>13800</v>
      </c>
      <c r="R4" t="s">
        <v>17</v>
      </c>
      <c r="S4" s="10">
        <f>AVERAGEIF(F:F,"&lt;&gt;0")</f>
        <v>651.41137783138902</v>
      </c>
    </row>
    <row r="5" spans="2:19" x14ac:dyDescent="0.3">
      <c r="C5" s="2">
        <v>45049</v>
      </c>
      <c r="D5" s="22">
        <v>11275</v>
      </c>
      <c r="E5">
        <v>20</v>
      </c>
      <c r="F5" s="1">
        <f>IFERROR(D5/E5,0)</f>
        <v>563.75</v>
      </c>
      <c r="G5">
        <v>6</v>
      </c>
      <c r="H5">
        <v>1</v>
      </c>
      <c r="I5" s="1">
        <v>6900</v>
      </c>
      <c r="J5" s="1">
        <v>9900</v>
      </c>
      <c r="K5" s="1">
        <f t="shared" si="0"/>
        <v>16800</v>
      </c>
      <c r="R5" t="s">
        <v>19</v>
      </c>
      <c r="S5" s="12">
        <f>AVERAGEIF(G:G,"&lt;&gt;0")</f>
        <v>5.612903225806452</v>
      </c>
    </row>
    <row r="6" spans="2:19" x14ac:dyDescent="0.3">
      <c r="C6" s="2">
        <v>45050</v>
      </c>
      <c r="D6" s="22">
        <v>10417</v>
      </c>
      <c r="E6">
        <v>19</v>
      </c>
      <c r="F6" s="1">
        <f t="shared" ref="F6:F33" si="1">IFERROR(D6/E6,0)</f>
        <v>548.26315789473688</v>
      </c>
      <c r="G6">
        <v>5</v>
      </c>
      <c r="H6">
        <v>3</v>
      </c>
      <c r="I6" s="1">
        <v>145500</v>
      </c>
      <c r="J6" s="1">
        <v>39600</v>
      </c>
      <c r="K6" s="1">
        <f t="shared" si="0"/>
        <v>185100</v>
      </c>
      <c r="R6" t="s">
        <v>27</v>
      </c>
      <c r="S6" s="22">
        <f>SUM(D3:D26)</f>
        <v>310739</v>
      </c>
    </row>
    <row r="7" spans="2:19" x14ac:dyDescent="0.3">
      <c r="C7" s="2">
        <v>45051</v>
      </c>
      <c r="D7" s="22">
        <v>4719</v>
      </c>
      <c r="E7">
        <v>9</v>
      </c>
      <c r="F7" s="1">
        <f t="shared" si="1"/>
        <v>524.33333333333337</v>
      </c>
      <c r="G7">
        <v>1</v>
      </c>
      <c r="H7">
        <v>0</v>
      </c>
      <c r="I7" s="1">
        <v>0</v>
      </c>
      <c r="J7" s="1">
        <v>0</v>
      </c>
      <c r="K7" s="1">
        <f t="shared" si="0"/>
        <v>0</v>
      </c>
      <c r="R7" t="s">
        <v>28</v>
      </c>
      <c r="S7">
        <f>SUM(E3:E26)</f>
        <v>477</v>
      </c>
    </row>
    <row r="8" spans="2:19" x14ac:dyDescent="0.3">
      <c r="C8" s="2">
        <v>45052</v>
      </c>
      <c r="D8" s="22">
        <v>9735</v>
      </c>
      <c r="E8">
        <v>9</v>
      </c>
      <c r="F8" s="1">
        <f t="shared" si="1"/>
        <v>1081.6666666666667</v>
      </c>
      <c r="G8">
        <v>1</v>
      </c>
      <c r="H8">
        <v>0</v>
      </c>
      <c r="I8" s="1">
        <v>0</v>
      </c>
      <c r="J8" s="1">
        <v>0</v>
      </c>
      <c r="K8" s="1">
        <f t="shared" si="0"/>
        <v>0</v>
      </c>
      <c r="R8" t="s">
        <v>34</v>
      </c>
      <c r="S8" s="22">
        <f>300000-S6</f>
        <v>-10739</v>
      </c>
    </row>
    <row r="9" spans="2:19" x14ac:dyDescent="0.3">
      <c r="C9" s="2">
        <v>45053</v>
      </c>
      <c r="D9" s="22">
        <v>9273</v>
      </c>
      <c r="E9">
        <v>12</v>
      </c>
      <c r="F9" s="1">
        <f t="shared" si="1"/>
        <v>772.75</v>
      </c>
      <c r="G9">
        <v>4</v>
      </c>
      <c r="H9">
        <v>1</v>
      </c>
      <c r="I9" s="1">
        <v>48500</v>
      </c>
      <c r="J9" s="1">
        <v>0</v>
      </c>
      <c r="K9" s="1">
        <f t="shared" si="0"/>
        <v>48500</v>
      </c>
      <c r="R9" t="s">
        <v>43</v>
      </c>
      <c r="S9">
        <f>SUM(H3:H33)</f>
        <v>34</v>
      </c>
    </row>
    <row r="10" spans="2:19" x14ac:dyDescent="0.3">
      <c r="C10" s="2">
        <v>45054</v>
      </c>
      <c r="D10" s="22">
        <v>8536</v>
      </c>
      <c r="E10">
        <v>12</v>
      </c>
      <c r="F10" s="1">
        <f t="shared" si="1"/>
        <v>711.33333333333337</v>
      </c>
      <c r="G10">
        <v>3</v>
      </c>
      <c r="H10">
        <v>0</v>
      </c>
      <c r="I10" s="1">
        <v>0</v>
      </c>
      <c r="J10" s="1">
        <v>0</v>
      </c>
      <c r="K10" s="1">
        <f t="shared" si="0"/>
        <v>0</v>
      </c>
      <c r="R10" t="s">
        <v>45</v>
      </c>
      <c r="S10">
        <f>SUM(G3:G33)</f>
        <v>174</v>
      </c>
    </row>
    <row r="11" spans="2:19" x14ac:dyDescent="0.3">
      <c r="C11" s="2">
        <v>45055</v>
      </c>
      <c r="D11" s="22">
        <v>12177</v>
      </c>
      <c r="E11">
        <v>21</v>
      </c>
      <c r="F11" s="1">
        <f t="shared" si="1"/>
        <v>579.85714285714289</v>
      </c>
      <c r="G11">
        <v>9</v>
      </c>
      <c r="H11">
        <v>2</v>
      </c>
      <c r="I11" s="1">
        <v>55400</v>
      </c>
      <c r="J11" s="1">
        <v>0</v>
      </c>
      <c r="K11" s="1">
        <f t="shared" si="0"/>
        <v>55400</v>
      </c>
      <c r="R11" t="s">
        <v>7</v>
      </c>
      <c r="S11" s="7">
        <f>S9/S10</f>
        <v>0.19540229885057472</v>
      </c>
    </row>
    <row r="12" spans="2:19" x14ac:dyDescent="0.3">
      <c r="C12" s="2">
        <v>45056</v>
      </c>
      <c r="D12" s="22">
        <v>11231</v>
      </c>
      <c r="E12">
        <v>18</v>
      </c>
      <c r="F12" s="1">
        <f t="shared" si="1"/>
        <v>623.94444444444446</v>
      </c>
      <c r="G12">
        <v>3</v>
      </c>
      <c r="H12">
        <v>0</v>
      </c>
      <c r="I12" s="1">
        <v>0</v>
      </c>
      <c r="J12" s="1">
        <v>0</v>
      </c>
      <c r="K12" s="1">
        <f t="shared" si="0"/>
        <v>0</v>
      </c>
      <c r="R12" t="s">
        <v>47</v>
      </c>
      <c r="S12" s="1">
        <f>SUM(I3:I33)</f>
        <v>1017800</v>
      </c>
    </row>
    <row r="13" spans="2:19" x14ac:dyDescent="0.3">
      <c r="C13" s="2">
        <v>45057</v>
      </c>
      <c r="D13" s="22">
        <v>12320</v>
      </c>
      <c r="E13">
        <v>20</v>
      </c>
      <c r="F13" s="1">
        <f t="shared" si="1"/>
        <v>616</v>
      </c>
      <c r="G13">
        <v>10</v>
      </c>
      <c r="H13">
        <v>3</v>
      </c>
      <c r="I13" s="1">
        <v>124700</v>
      </c>
      <c r="J13" s="1">
        <v>139000</v>
      </c>
      <c r="K13" s="1">
        <f t="shared" si="0"/>
        <v>263700</v>
      </c>
      <c r="R13" t="s">
        <v>46</v>
      </c>
      <c r="S13" s="22">
        <f>SUM(K3:K33)</f>
        <v>1216200</v>
      </c>
    </row>
    <row r="14" spans="2:19" x14ac:dyDescent="0.3">
      <c r="C14" s="2">
        <v>45058</v>
      </c>
      <c r="D14" s="22">
        <v>15840</v>
      </c>
      <c r="E14">
        <v>24</v>
      </c>
      <c r="F14" s="1">
        <f t="shared" si="1"/>
        <v>660</v>
      </c>
      <c r="G14">
        <v>3</v>
      </c>
      <c r="H14">
        <v>0</v>
      </c>
      <c r="I14" s="1">
        <v>0</v>
      </c>
      <c r="J14" s="1">
        <v>0</v>
      </c>
      <c r="K14" s="1">
        <f t="shared" si="0"/>
        <v>0</v>
      </c>
      <c r="R14" t="s">
        <v>50</v>
      </c>
      <c r="S14" s="22">
        <f>S12/S9</f>
        <v>29935.294117647059</v>
      </c>
    </row>
    <row r="15" spans="2:19" x14ac:dyDescent="0.3">
      <c r="C15" s="2">
        <v>45059</v>
      </c>
      <c r="D15" s="22">
        <v>14784</v>
      </c>
      <c r="E15">
        <v>26</v>
      </c>
      <c r="F15" s="1">
        <f t="shared" si="1"/>
        <v>568.61538461538464</v>
      </c>
      <c r="G15">
        <v>1</v>
      </c>
      <c r="H15">
        <v>0</v>
      </c>
      <c r="I15" s="1">
        <v>0</v>
      </c>
      <c r="J15" s="1">
        <v>0</v>
      </c>
      <c r="K15" s="1">
        <f t="shared" si="0"/>
        <v>0</v>
      </c>
      <c r="R15" t="s">
        <v>48</v>
      </c>
      <c r="S15" s="22">
        <f>SUM(J3:J33)</f>
        <v>198400</v>
      </c>
    </row>
    <row r="16" spans="2:19" x14ac:dyDescent="0.3">
      <c r="C16" s="2">
        <v>45060</v>
      </c>
      <c r="D16" s="24">
        <v>8305</v>
      </c>
      <c r="E16" s="19">
        <v>14</v>
      </c>
      <c r="F16" s="23">
        <f t="shared" si="1"/>
        <v>593.21428571428567</v>
      </c>
      <c r="G16" s="19">
        <v>2</v>
      </c>
      <c r="H16" s="19">
        <v>0</v>
      </c>
      <c r="I16" s="23">
        <v>0</v>
      </c>
      <c r="J16" s="23">
        <v>0</v>
      </c>
      <c r="K16" s="1">
        <f t="shared" si="0"/>
        <v>0</v>
      </c>
      <c r="L16" s="19"/>
    </row>
    <row r="17" spans="3:19" x14ac:dyDescent="0.3">
      <c r="C17" s="2">
        <v>45061</v>
      </c>
      <c r="D17" s="22">
        <v>18238</v>
      </c>
      <c r="E17" s="19">
        <v>27</v>
      </c>
      <c r="F17" s="1">
        <f t="shared" si="1"/>
        <v>675.48148148148152</v>
      </c>
      <c r="G17" s="19">
        <v>4</v>
      </c>
      <c r="H17" s="19">
        <v>2</v>
      </c>
      <c r="I17" s="1">
        <v>97000</v>
      </c>
      <c r="J17" s="1">
        <v>0</v>
      </c>
      <c r="K17" s="1">
        <f t="shared" si="0"/>
        <v>97000</v>
      </c>
      <c r="S17">
        <v>1091100</v>
      </c>
    </row>
    <row r="18" spans="3:19" x14ac:dyDescent="0.3">
      <c r="C18" s="2">
        <v>45062</v>
      </c>
      <c r="D18" s="22">
        <v>10725</v>
      </c>
      <c r="E18" s="19">
        <v>26</v>
      </c>
      <c r="F18" s="1">
        <f t="shared" si="1"/>
        <v>412.5</v>
      </c>
      <c r="G18" s="19">
        <v>9</v>
      </c>
      <c r="H18" s="19">
        <v>0</v>
      </c>
      <c r="I18" s="1">
        <v>0</v>
      </c>
      <c r="J18" s="1">
        <v>0</v>
      </c>
      <c r="K18" s="1">
        <f t="shared" si="0"/>
        <v>0</v>
      </c>
    </row>
    <row r="19" spans="3:19" x14ac:dyDescent="0.3">
      <c r="C19" s="2">
        <v>45063</v>
      </c>
      <c r="D19" s="22">
        <v>14256</v>
      </c>
      <c r="E19" s="19">
        <v>21</v>
      </c>
      <c r="F19" s="1">
        <f t="shared" si="1"/>
        <v>678.85714285714289</v>
      </c>
      <c r="G19" s="19">
        <v>11</v>
      </c>
      <c r="H19" s="19">
        <v>4</v>
      </c>
      <c r="I19" s="1">
        <v>90000</v>
      </c>
      <c r="J19" s="1">
        <v>0</v>
      </c>
      <c r="K19" s="1">
        <f t="shared" si="0"/>
        <v>90000</v>
      </c>
    </row>
    <row r="20" spans="3:19" x14ac:dyDescent="0.3">
      <c r="C20" s="2">
        <v>45064</v>
      </c>
      <c r="D20" s="22">
        <v>16203</v>
      </c>
      <c r="E20" s="19">
        <v>24</v>
      </c>
      <c r="F20" s="1">
        <f t="shared" si="1"/>
        <v>675.125</v>
      </c>
      <c r="G20" s="19">
        <v>5</v>
      </c>
      <c r="H20" s="19">
        <v>4</v>
      </c>
      <c r="I20" s="1">
        <v>62300</v>
      </c>
      <c r="J20" s="1">
        <v>0</v>
      </c>
      <c r="K20" s="1">
        <f t="shared" si="0"/>
        <v>62300</v>
      </c>
    </row>
    <row r="21" spans="3:19" x14ac:dyDescent="0.3">
      <c r="C21" s="2">
        <v>45065</v>
      </c>
      <c r="D21" s="22">
        <v>19140</v>
      </c>
      <c r="E21" s="19">
        <v>28</v>
      </c>
      <c r="F21" s="1">
        <f t="shared" si="1"/>
        <v>683.57142857142856</v>
      </c>
      <c r="G21" s="19">
        <v>6</v>
      </c>
      <c r="H21" s="19">
        <v>1</v>
      </c>
      <c r="I21" s="1">
        <v>48500</v>
      </c>
      <c r="J21" s="1">
        <v>0</v>
      </c>
      <c r="K21" s="1">
        <f t="shared" si="0"/>
        <v>48500</v>
      </c>
    </row>
    <row r="22" spans="3:19" x14ac:dyDescent="0.3">
      <c r="C22" s="2">
        <v>45066</v>
      </c>
      <c r="D22" s="22">
        <v>11451</v>
      </c>
      <c r="E22" s="19">
        <v>15</v>
      </c>
      <c r="F22" s="1">
        <f t="shared" si="1"/>
        <v>763.4</v>
      </c>
      <c r="G22" s="19">
        <v>5</v>
      </c>
      <c r="H22" s="19">
        <v>0</v>
      </c>
      <c r="I22" s="1">
        <v>0</v>
      </c>
      <c r="J22" s="1">
        <v>9900</v>
      </c>
      <c r="K22" s="1">
        <f t="shared" si="0"/>
        <v>9900</v>
      </c>
    </row>
    <row r="23" spans="3:19" x14ac:dyDescent="0.3">
      <c r="C23" s="2">
        <v>45067</v>
      </c>
      <c r="D23" s="22">
        <v>4422</v>
      </c>
      <c r="E23" s="19">
        <v>8</v>
      </c>
      <c r="F23" s="1">
        <f t="shared" si="1"/>
        <v>552.75</v>
      </c>
      <c r="G23" s="19">
        <v>1</v>
      </c>
      <c r="H23" s="19">
        <v>0</v>
      </c>
      <c r="I23" s="1">
        <v>0</v>
      </c>
      <c r="J23" s="1">
        <v>0</v>
      </c>
      <c r="K23" s="1">
        <v>0</v>
      </c>
    </row>
    <row r="24" spans="3:19" x14ac:dyDescent="0.3">
      <c r="C24" s="2">
        <v>45068</v>
      </c>
      <c r="D24" s="22">
        <v>15015</v>
      </c>
      <c r="E24" s="19">
        <v>26</v>
      </c>
      <c r="F24" s="1">
        <f t="shared" si="1"/>
        <v>577.5</v>
      </c>
      <c r="G24" s="19">
        <v>7</v>
      </c>
      <c r="H24" s="19">
        <v>0</v>
      </c>
      <c r="I24" s="1">
        <v>0</v>
      </c>
      <c r="J24" s="1">
        <v>0</v>
      </c>
      <c r="K24" s="1">
        <f t="shared" si="0"/>
        <v>0</v>
      </c>
    </row>
    <row r="25" spans="3:19" x14ac:dyDescent="0.3">
      <c r="C25" s="2">
        <v>45069</v>
      </c>
      <c r="D25" s="22">
        <v>21912</v>
      </c>
      <c r="E25" s="19">
        <v>31</v>
      </c>
      <c r="F25" s="1">
        <f t="shared" si="1"/>
        <v>706.83870967741939</v>
      </c>
      <c r="G25" s="19">
        <v>6</v>
      </c>
      <c r="H25" s="19">
        <v>3</v>
      </c>
      <c r="I25" s="1">
        <v>103900</v>
      </c>
      <c r="J25" s="1">
        <v>0</v>
      </c>
      <c r="K25" s="1">
        <f t="shared" si="0"/>
        <v>103900</v>
      </c>
    </row>
    <row r="26" spans="3:19" x14ac:dyDescent="0.3">
      <c r="C26" s="2">
        <v>45070</v>
      </c>
      <c r="D26" s="22">
        <v>15543</v>
      </c>
      <c r="E26" s="19">
        <v>24</v>
      </c>
      <c r="F26" s="1">
        <f t="shared" si="1"/>
        <v>647.625</v>
      </c>
      <c r="G26" s="19">
        <v>6</v>
      </c>
      <c r="H26" s="19">
        <v>1</v>
      </c>
      <c r="I26" s="1">
        <v>6900</v>
      </c>
      <c r="J26" s="1">
        <v>0</v>
      </c>
      <c r="K26" s="1">
        <f t="shared" si="0"/>
        <v>6900</v>
      </c>
    </row>
    <row r="27" spans="3:19" x14ac:dyDescent="0.3">
      <c r="C27" s="2">
        <v>45071</v>
      </c>
      <c r="D27" s="22">
        <v>17424</v>
      </c>
      <c r="E27" s="19">
        <v>27</v>
      </c>
      <c r="F27" s="1">
        <f t="shared" si="1"/>
        <v>645.33333333333337</v>
      </c>
      <c r="G27" s="19">
        <v>10</v>
      </c>
      <c r="H27" s="19">
        <v>0</v>
      </c>
      <c r="I27" s="1">
        <v>0</v>
      </c>
      <c r="J27" s="1">
        <v>0</v>
      </c>
      <c r="K27" s="1">
        <f t="shared" si="0"/>
        <v>0</v>
      </c>
    </row>
    <row r="28" spans="3:19" x14ac:dyDescent="0.3">
      <c r="C28" s="2">
        <v>45072</v>
      </c>
      <c r="D28" s="22">
        <v>16049</v>
      </c>
      <c r="E28" s="19">
        <v>27</v>
      </c>
      <c r="F28" s="1">
        <f t="shared" si="1"/>
        <v>594.40740740740739</v>
      </c>
      <c r="G28" s="19">
        <v>13</v>
      </c>
      <c r="H28" s="19">
        <v>4</v>
      </c>
      <c r="I28" s="1">
        <v>152400</v>
      </c>
      <c r="J28" s="1">
        <v>0</v>
      </c>
      <c r="K28" s="1">
        <f t="shared" si="0"/>
        <v>152400</v>
      </c>
    </row>
    <row r="29" spans="3:19" x14ac:dyDescent="0.3">
      <c r="C29" s="2">
        <v>45073</v>
      </c>
      <c r="D29" s="22"/>
      <c r="F29" s="1">
        <f t="shared" si="1"/>
        <v>0</v>
      </c>
      <c r="G29" s="19">
        <v>2</v>
      </c>
      <c r="H29" s="19">
        <v>0</v>
      </c>
      <c r="I29" s="1">
        <v>0</v>
      </c>
      <c r="J29" s="1">
        <v>0</v>
      </c>
      <c r="K29" s="1">
        <f t="shared" si="0"/>
        <v>0</v>
      </c>
    </row>
    <row r="30" spans="3:19" x14ac:dyDescent="0.3">
      <c r="C30" s="2">
        <v>45074</v>
      </c>
      <c r="D30" s="22"/>
      <c r="F30" s="1">
        <f t="shared" si="1"/>
        <v>0</v>
      </c>
      <c r="G30" s="19">
        <v>3</v>
      </c>
      <c r="H30" s="19">
        <v>1</v>
      </c>
      <c r="I30" s="1">
        <v>48500</v>
      </c>
      <c r="J30" s="1">
        <v>0</v>
      </c>
      <c r="K30" s="1">
        <f t="shared" si="0"/>
        <v>48500</v>
      </c>
    </row>
    <row r="31" spans="3:19" x14ac:dyDescent="0.3">
      <c r="C31" s="2">
        <v>45075</v>
      </c>
      <c r="D31" s="22"/>
      <c r="F31" s="1">
        <f t="shared" si="1"/>
        <v>0</v>
      </c>
      <c r="G31" s="19">
        <v>4</v>
      </c>
      <c r="H31" s="19">
        <v>1</v>
      </c>
      <c r="I31" s="1">
        <v>6600</v>
      </c>
      <c r="J31" s="1">
        <v>0</v>
      </c>
      <c r="K31" s="1">
        <f t="shared" si="0"/>
        <v>6600</v>
      </c>
    </row>
    <row r="32" spans="3:19" x14ac:dyDescent="0.3">
      <c r="C32" s="2">
        <v>45076</v>
      </c>
      <c r="D32" s="22"/>
      <c r="F32" s="1">
        <f t="shared" si="1"/>
        <v>0</v>
      </c>
      <c r="G32" s="19">
        <v>14</v>
      </c>
      <c r="H32" s="19">
        <v>0</v>
      </c>
      <c r="I32" s="1">
        <v>0</v>
      </c>
      <c r="J32" s="1">
        <v>0</v>
      </c>
      <c r="K32" s="1">
        <f t="shared" si="0"/>
        <v>0</v>
      </c>
    </row>
    <row r="33" spans="3:11" x14ac:dyDescent="0.3">
      <c r="C33" s="2">
        <v>45077</v>
      </c>
      <c r="D33" s="22"/>
      <c r="F33" s="1">
        <f t="shared" si="1"/>
        <v>0</v>
      </c>
      <c r="G33" s="19">
        <v>9</v>
      </c>
      <c r="H33" s="19">
        <v>0</v>
      </c>
      <c r="I33" s="1">
        <v>0</v>
      </c>
      <c r="J33" s="1">
        <v>0</v>
      </c>
      <c r="K33" s="1">
        <f t="shared" si="0"/>
        <v>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C5E1-A4B1-4A32-9704-0C6EC9ECD53E}">
  <dimension ref="B2:S33"/>
  <sheetViews>
    <sheetView workbookViewId="0">
      <selection activeCell="D35" sqref="D35"/>
    </sheetView>
  </sheetViews>
  <sheetFormatPr defaultRowHeight="16.5" x14ac:dyDescent="0.3"/>
  <cols>
    <col min="3" max="3" width="9.875" bestFit="1" customWidth="1"/>
    <col min="12" max="12" width="11.75" customWidth="1"/>
    <col min="18" max="18" width="16.875" customWidth="1"/>
    <col min="19" max="19" width="10.875" bestFit="1" customWidth="1"/>
  </cols>
  <sheetData>
    <row r="2" spans="2:19" x14ac:dyDescent="0.3">
      <c r="B2" t="s">
        <v>9</v>
      </c>
      <c r="C2" t="s">
        <v>0</v>
      </c>
      <c r="D2" t="s">
        <v>25</v>
      </c>
      <c r="E2" t="s">
        <v>14</v>
      </c>
      <c r="F2" s="10" t="s">
        <v>15</v>
      </c>
      <c r="G2" t="s">
        <v>16</v>
      </c>
      <c r="H2" t="s">
        <v>43</v>
      </c>
      <c r="I2" t="s">
        <v>43</v>
      </c>
      <c r="J2" t="s">
        <v>83</v>
      </c>
      <c r="K2" t="s">
        <v>46</v>
      </c>
      <c r="L2" t="s">
        <v>22</v>
      </c>
      <c r="R2" t="s">
        <v>26</v>
      </c>
      <c r="S2" s="1">
        <f>AVERAGEIF(D:D,"&lt;&gt;0")</f>
        <v>9852.92</v>
      </c>
    </row>
    <row r="3" spans="2:19" x14ac:dyDescent="0.3">
      <c r="C3" s="2">
        <v>45017</v>
      </c>
      <c r="D3" s="22"/>
      <c r="F3" s="1">
        <f>IFERROR(D3/E3,0)</f>
        <v>0</v>
      </c>
      <c r="I3" s="1">
        <v>0</v>
      </c>
      <c r="J3" s="1">
        <v>0</v>
      </c>
      <c r="K3" s="1">
        <f>I3+J3</f>
        <v>0</v>
      </c>
      <c r="R3" t="s">
        <v>18</v>
      </c>
      <c r="S3">
        <f>AVERAGEIF(E:E,"&lt;&gt;0")</f>
        <v>15.08</v>
      </c>
    </row>
    <row r="4" spans="2:19" x14ac:dyDescent="0.3">
      <c r="C4" s="2">
        <v>45018</v>
      </c>
      <c r="D4" s="22"/>
      <c r="F4" s="1">
        <f t="shared" ref="F4:F32" si="0">IFERROR(D4/E4,0)</f>
        <v>0</v>
      </c>
      <c r="I4" s="1">
        <v>0</v>
      </c>
      <c r="J4" s="1">
        <v>0</v>
      </c>
      <c r="K4" s="1">
        <f t="shared" ref="K4:K32" si="1">I4+J4</f>
        <v>0</v>
      </c>
      <c r="R4" t="s">
        <v>17</v>
      </c>
      <c r="S4" s="10">
        <f>AVERAGEIF(F:F,"&lt;&gt;0")</f>
        <v>603.02667431399004</v>
      </c>
    </row>
    <row r="5" spans="2:19" x14ac:dyDescent="0.3">
      <c r="C5" s="2">
        <v>45019</v>
      </c>
      <c r="D5" s="22"/>
      <c r="F5" s="1">
        <f t="shared" si="0"/>
        <v>0</v>
      </c>
      <c r="I5" s="1">
        <v>0</v>
      </c>
      <c r="J5" s="1">
        <v>0</v>
      </c>
      <c r="K5" s="1">
        <f t="shared" si="1"/>
        <v>0</v>
      </c>
      <c r="R5" t="s">
        <v>19</v>
      </c>
      <c r="S5" s="12">
        <f>AVERAGEIF(G:G,"&lt;&gt;0")</f>
        <v>3.5</v>
      </c>
    </row>
    <row r="6" spans="2:19" x14ac:dyDescent="0.3">
      <c r="C6" s="2">
        <v>45020</v>
      </c>
      <c r="D6" s="22"/>
      <c r="F6" s="1">
        <f t="shared" si="0"/>
        <v>0</v>
      </c>
      <c r="I6" s="1">
        <v>0</v>
      </c>
      <c r="J6" s="1">
        <v>0</v>
      </c>
      <c r="K6" s="1">
        <f t="shared" si="1"/>
        <v>0</v>
      </c>
      <c r="R6" t="s">
        <v>27</v>
      </c>
      <c r="S6" s="22">
        <f>SUM(D3:D26)</f>
        <v>145464</v>
      </c>
    </row>
    <row r="7" spans="2:19" x14ac:dyDescent="0.3">
      <c r="C7" s="2">
        <v>45021</v>
      </c>
      <c r="D7" s="22"/>
      <c r="F7" s="1">
        <f t="shared" si="0"/>
        <v>0</v>
      </c>
      <c r="I7" s="1">
        <v>0</v>
      </c>
      <c r="J7" s="1">
        <v>0</v>
      </c>
      <c r="K7" s="1">
        <f t="shared" si="1"/>
        <v>0</v>
      </c>
      <c r="R7" t="s">
        <v>28</v>
      </c>
      <c r="S7">
        <f>SUM(E3:E26)</f>
        <v>249</v>
      </c>
    </row>
    <row r="8" spans="2:19" x14ac:dyDescent="0.3">
      <c r="C8" s="2">
        <v>45022</v>
      </c>
      <c r="D8" s="22">
        <v>209</v>
      </c>
      <c r="E8">
        <v>1</v>
      </c>
      <c r="F8" s="1">
        <f t="shared" si="0"/>
        <v>209</v>
      </c>
      <c r="G8">
        <v>7</v>
      </c>
      <c r="H8">
        <v>1</v>
      </c>
      <c r="I8" s="1">
        <v>48500</v>
      </c>
      <c r="J8" s="1">
        <v>39600</v>
      </c>
      <c r="K8" s="1">
        <f t="shared" si="1"/>
        <v>88100</v>
      </c>
      <c r="R8" t="s">
        <v>34</v>
      </c>
      <c r="S8" s="22">
        <f>300000-S6</f>
        <v>154536</v>
      </c>
    </row>
    <row r="9" spans="2:19" x14ac:dyDescent="0.3">
      <c r="C9" s="2">
        <v>45023</v>
      </c>
      <c r="D9" s="22">
        <v>3399</v>
      </c>
      <c r="E9">
        <v>6</v>
      </c>
      <c r="F9" s="1">
        <f t="shared" si="0"/>
        <v>566.5</v>
      </c>
      <c r="G9">
        <v>2</v>
      </c>
      <c r="H9">
        <v>0</v>
      </c>
      <c r="I9" s="1">
        <v>0</v>
      </c>
      <c r="J9" s="1">
        <v>0</v>
      </c>
      <c r="K9" s="1">
        <f t="shared" si="1"/>
        <v>0</v>
      </c>
      <c r="R9" t="s">
        <v>43</v>
      </c>
      <c r="S9">
        <f>SUM(H3:H33)</f>
        <v>18</v>
      </c>
    </row>
    <row r="10" spans="2:19" x14ac:dyDescent="0.3">
      <c r="C10" s="2">
        <v>45024</v>
      </c>
      <c r="D10" s="22">
        <v>4389</v>
      </c>
      <c r="E10">
        <v>7</v>
      </c>
      <c r="F10" s="1">
        <f t="shared" si="0"/>
        <v>627</v>
      </c>
      <c r="G10">
        <v>2</v>
      </c>
      <c r="H10">
        <v>1</v>
      </c>
      <c r="I10" s="1">
        <v>48500</v>
      </c>
      <c r="J10" s="1">
        <v>0</v>
      </c>
      <c r="K10" s="1">
        <f t="shared" si="1"/>
        <v>48500</v>
      </c>
      <c r="R10" t="s">
        <v>45</v>
      </c>
      <c r="S10">
        <f>SUM(G3:G33)</f>
        <v>84</v>
      </c>
    </row>
    <row r="11" spans="2:19" x14ac:dyDescent="0.3">
      <c r="C11" s="2">
        <v>45025</v>
      </c>
      <c r="D11" s="22">
        <v>2970</v>
      </c>
      <c r="E11">
        <v>9</v>
      </c>
      <c r="F11" s="1">
        <f t="shared" si="0"/>
        <v>330</v>
      </c>
      <c r="G11">
        <v>0</v>
      </c>
      <c r="H11">
        <v>0</v>
      </c>
      <c r="I11" s="1">
        <v>0</v>
      </c>
      <c r="J11" s="1">
        <v>69300</v>
      </c>
      <c r="K11" s="1">
        <f t="shared" si="1"/>
        <v>69300</v>
      </c>
      <c r="R11" t="s">
        <v>7</v>
      </c>
      <c r="S11" s="7">
        <f>S9/S10</f>
        <v>0.21428571428571427</v>
      </c>
    </row>
    <row r="12" spans="2:19" x14ac:dyDescent="0.3">
      <c r="C12" s="2">
        <v>45026</v>
      </c>
      <c r="D12" s="22">
        <v>6171</v>
      </c>
      <c r="E12">
        <v>14</v>
      </c>
      <c r="F12" s="1">
        <f t="shared" si="0"/>
        <v>440.78571428571428</v>
      </c>
      <c r="G12">
        <v>1</v>
      </c>
      <c r="H12">
        <v>0</v>
      </c>
      <c r="I12" s="1">
        <v>0</v>
      </c>
      <c r="J12" s="1">
        <v>39600</v>
      </c>
      <c r="K12" s="1">
        <f t="shared" si="1"/>
        <v>39600</v>
      </c>
      <c r="R12" t="s">
        <v>47</v>
      </c>
      <c r="S12" s="1">
        <f>SUM(I3:I33)</f>
        <v>769000</v>
      </c>
    </row>
    <row r="13" spans="2:19" x14ac:dyDescent="0.3">
      <c r="C13" s="2">
        <v>45027</v>
      </c>
      <c r="D13" s="22">
        <v>10142</v>
      </c>
      <c r="E13">
        <v>18</v>
      </c>
      <c r="F13" s="1">
        <f t="shared" si="0"/>
        <v>563.44444444444446</v>
      </c>
      <c r="G13">
        <v>1</v>
      </c>
      <c r="H13">
        <v>0</v>
      </c>
      <c r="I13" s="1">
        <v>0</v>
      </c>
      <c r="J13" s="1">
        <v>0</v>
      </c>
      <c r="K13" s="1">
        <f t="shared" si="1"/>
        <v>0</v>
      </c>
      <c r="R13" t="s">
        <v>46</v>
      </c>
      <c r="S13" s="22">
        <f>SUM(K3:K32)</f>
        <v>1046200</v>
      </c>
    </row>
    <row r="14" spans="2:19" x14ac:dyDescent="0.3">
      <c r="C14" s="2">
        <v>45028</v>
      </c>
      <c r="D14">
        <v>9977</v>
      </c>
      <c r="E14">
        <v>18</v>
      </c>
      <c r="F14" s="1">
        <f t="shared" si="0"/>
        <v>554.27777777777783</v>
      </c>
      <c r="G14">
        <v>2</v>
      </c>
      <c r="H14">
        <v>0</v>
      </c>
      <c r="I14" s="1">
        <v>0</v>
      </c>
      <c r="J14" s="1">
        <v>0</v>
      </c>
      <c r="K14" s="1">
        <f t="shared" si="1"/>
        <v>0</v>
      </c>
      <c r="R14" t="s">
        <v>50</v>
      </c>
      <c r="S14" s="22">
        <f>S12/S9</f>
        <v>42722.222222222219</v>
      </c>
    </row>
    <row r="15" spans="2:19" x14ac:dyDescent="0.3">
      <c r="C15" s="2">
        <v>45029</v>
      </c>
      <c r="D15">
        <v>15103</v>
      </c>
      <c r="E15">
        <v>26</v>
      </c>
      <c r="F15" s="1">
        <f t="shared" si="0"/>
        <v>580.88461538461536</v>
      </c>
      <c r="G15">
        <v>3</v>
      </c>
      <c r="H15">
        <v>1</v>
      </c>
      <c r="I15" s="1">
        <v>27700</v>
      </c>
      <c r="J15" s="1">
        <v>0</v>
      </c>
      <c r="K15" s="1">
        <f t="shared" si="1"/>
        <v>27700</v>
      </c>
      <c r="R15" t="s">
        <v>48</v>
      </c>
      <c r="S15" s="22">
        <f>SUM(J3:J33)</f>
        <v>277200</v>
      </c>
    </row>
    <row r="16" spans="2:19" x14ac:dyDescent="0.3">
      <c r="C16" s="2">
        <v>45030</v>
      </c>
      <c r="D16">
        <v>9988</v>
      </c>
      <c r="E16">
        <v>21</v>
      </c>
      <c r="F16" s="23">
        <f t="shared" si="0"/>
        <v>475.61904761904759</v>
      </c>
      <c r="G16" s="19">
        <v>1</v>
      </c>
      <c r="H16" s="19">
        <v>0</v>
      </c>
      <c r="I16" s="23">
        <v>0</v>
      </c>
      <c r="J16" s="23">
        <v>0</v>
      </c>
      <c r="K16" s="1">
        <f t="shared" si="1"/>
        <v>0</v>
      </c>
      <c r="L16" s="19"/>
    </row>
    <row r="17" spans="3:12" x14ac:dyDescent="0.3">
      <c r="C17" s="2">
        <v>45031</v>
      </c>
      <c r="D17">
        <v>4719</v>
      </c>
      <c r="E17">
        <v>8</v>
      </c>
      <c r="F17" s="1">
        <f t="shared" si="0"/>
        <v>589.875</v>
      </c>
      <c r="G17" s="19">
        <v>1</v>
      </c>
      <c r="H17" s="19">
        <v>0</v>
      </c>
      <c r="I17" s="1">
        <v>0</v>
      </c>
      <c r="J17" s="1">
        <v>0</v>
      </c>
      <c r="K17" s="1">
        <f t="shared" si="1"/>
        <v>0</v>
      </c>
    </row>
    <row r="18" spans="3:12" x14ac:dyDescent="0.3">
      <c r="C18" s="2">
        <v>45032</v>
      </c>
      <c r="D18">
        <v>4345</v>
      </c>
      <c r="E18">
        <v>8</v>
      </c>
      <c r="F18" s="1">
        <f t="shared" si="0"/>
        <v>543.125</v>
      </c>
      <c r="G18" s="19">
        <v>1</v>
      </c>
      <c r="H18" s="19">
        <v>0</v>
      </c>
      <c r="I18" s="1">
        <v>0</v>
      </c>
      <c r="J18" s="1">
        <v>39600</v>
      </c>
      <c r="K18" s="1">
        <f t="shared" si="1"/>
        <v>39600</v>
      </c>
    </row>
    <row r="19" spans="3:12" x14ac:dyDescent="0.3">
      <c r="C19" s="2">
        <v>45033</v>
      </c>
      <c r="D19">
        <v>8877</v>
      </c>
      <c r="E19">
        <v>14</v>
      </c>
      <c r="F19" s="1">
        <f t="shared" si="0"/>
        <v>634.07142857142856</v>
      </c>
      <c r="G19" s="19">
        <v>3</v>
      </c>
      <c r="H19" s="19">
        <v>0</v>
      </c>
      <c r="I19" s="1">
        <v>0</v>
      </c>
      <c r="J19" s="1">
        <v>69300</v>
      </c>
      <c r="K19" s="1">
        <f t="shared" si="1"/>
        <v>69300</v>
      </c>
    </row>
    <row r="20" spans="3:12" x14ac:dyDescent="0.3">
      <c r="C20" s="2">
        <v>45034</v>
      </c>
      <c r="D20">
        <v>6325</v>
      </c>
      <c r="E20">
        <v>12</v>
      </c>
      <c r="F20" s="1">
        <f t="shared" si="0"/>
        <v>527.08333333333337</v>
      </c>
      <c r="G20" s="19">
        <v>6</v>
      </c>
      <c r="H20" s="19">
        <v>2</v>
      </c>
      <c r="I20" s="1">
        <f>48500*2</f>
        <v>97000</v>
      </c>
      <c r="J20" s="1">
        <v>0</v>
      </c>
      <c r="K20" s="1">
        <f t="shared" si="1"/>
        <v>97000</v>
      </c>
    </row>
    <row r="21" spans="3:12" x14ac:dyDescent="0.3">
      <c r="C21" s="2">
        <v>45035</v>
      </c>
      <c r="D21">
        <v>10153</v>
      </c>
      <c r="E21">
        <v>18</v>
      </c>
      <c r="F21" s="1">
        <f t="shared" si="0"/>
        <v>564.05555555555554</v>
      </c>
      <c r="G21" s="19">
        <v>5</v>
      </c>
      <c r="H21" s="19">
        <v>0</v>
      </c>
      <c r="I21" s="1">
        <v>0</v>
      </c>
      <c r="J21" s="1">
        <v>0</v>
      </c>
      <c r="K21" s="1">
        <f t="shared" si="1"/>
        <v>0</v>
      </c>
    </row>
    <row r="22" spans="3:12" x14ac:dyDescent="0.3">
      <c r="C22" s="16">
        <v>45036</v>
      </c>
      <c r="D22" s="17">
        <v>5258</v>
      </c>
      <c r="E22" s="17">
        <v>11</v>
      </c>
      <c r="F22" s="25">
        <f t="shared" si="0"/>
        <v>478</v>
      </c>
      <c r="G22" s="17">
        <v>8</v>
      </c>
      <c r="H22" s="17">
        <v>0</v>
      </c>
      <c r="I22" s="25">
        <v>0</v>
      </c>
      <c r="J22" s="25">
        <v>9900</v>
      </c>
      <c r="K22" s="25">
        <f t="shared" si="1"/>
        <v>9900</v>
      </c>
      <c r="L22" t="s">
        <v>87</v>
      </c>
    </row>
    <row r="23" spans="3:12" x14ac:dyDescent="0.3">
      <c r="C23" s="2">
        <v>45037</v>
      </c>
      <c r="D23">
        <v>8503</v>
      </c>
      <c r="E23">
        <v>13</v>
      </c>
      <c r="F23" s="1">
        <f t="shared" si="0"/>
        <v>654.07692307692309</v>
      </c>
      <c r="G23" s="19">
        <v>10</v>
      </c>
      <c r="H23" s="19">
        <v>7</v>
      </c>
      <c r="I23" s="1">
        <v>318700</v>
      </c>
      <c r="J23" s="1">
        <v>9900</v>
      </c>
      <c r="K23" s="1">
        <f t="shared" si="1"/>
        <v>328600</v>
      </c>
    </row>
    <row r="24" spans="3:12" x14ac:dyDescent="0.3">
      <c r="C24" s="2">
        <v>45038</v>
      </c>
      <c r="D24">
        <v>10582</v>
      </c>
      <c r="E24">
        <v>14</v>
      </c>
      <c r="F24" s="1">
        <f t="shared" si="0"/>
        <v>755.85714285714289</v>
      </c>
      <c r="G24" s="19">
        <v>5</v>
      </c>
      <c r="H24" s="19">
        <v>2</v>
      </c>
      <c r="I24" s="1">
        <f>27700+48500</f>
        <v>76200</v>
      </c>
      <c r="J24" s="1">
        <v>0</v>
      </c>
      <c r="K24" s="1">
        <f t="shared" si="1"/>
        <v>76200</v>
      </c>
    </row>
    <row r="25" spans="3:12" x14ac:dyDescent="0.3">
      <c r="C25" s="2">
        <v>45039</v>
      </c>
      <c r="D25">
        <v>10615</v>
      </c>
      <c r="E25">
        <v>13</v>
      </c>
      <c r="F25" s="1">
        <f t="shared" si="0"/>
        <v>816.53846153846155</v>
      </c>
      <c r="G25" s="19">
        <v>1</v>
      </c>
      <c r="H25" s="19">
        <v>0</v>
      </c>
      <c r="I25" s="1">
        <v>0</v>
      </c>
      <c r="J25" s="1">
        <v>0</v>
      </c>
      <c r="K25" s="1">
        <f t="shared" si="1"/>
        <v>0</v>
      </c>
    </row>
    <row r="26" spans="3:12" x14ac:dyDescent="0.3">
      <c r="C26" s="2">
        <v>45040</v>
      </c>
      <c r="D26">
        <v>13739</v>
      </c>
      <c r="E26">
        <v>18</v>
      </c>
      <c r="F26" s="1">
        <f t="shared" si="0"/>
        <v>763.27777777777783</v>
      </c>
      <c r="G26" s="19">
        <v>5</v>
      </c>
      <c r="H26" s="19">
        <v>1</v>
      </c>
      <c r="I26" s="1">
        <v>48500</v>
      </c>
      <c r="J26" s="1">
        <v>0</v>
      </c>
      <c r="K26" s="1">
        <f t="shared" si="1"/>
        <v>48500</v>
      </c>
    </row>
    <row r="27" spans="3:12" x14ac:dyDescent="0.3">
      <c r="C27" s="2">
        <v>45041</v>
      </c>
      <c r="D27">
        <v>21142</v>
      </c>
      <c r="E27">
        <v>26</v>
      </c>
      <c r="F27" s="1">
        <f t="shared" si="0"/>
        <v>813.15384615384619</v>
      </c>
      <c r="G27" s="19">
        <v>3</v>
      </c>
      <c r="H27" s="19">
        <v>0</v>
      </c>
      <c r="I27" s="1">
        <v>0</v>
      </c>
      <c r="J27" s="1">
        <v>0</v>
      </c>
      <c r="K27" s="1">
        <f t="shared" si="1"/>
        <v>0</v>
      </c>
    </row>
    <row r="28" spans="3:12" x14ac:dyDescent="0.3">
      <c r="C28" s="2">
        <v>45042</v>
      </c>
      <c r="D28" s="19">
        <v>32516</v>
      </c>
      <c r="E28" s="19">
        <v>32</v>
      </c>
      <c r="F28" s="1">
        <f t="shared" si="0"/>
        <v>1016.125</v>
      </c>
      <c r="G28" s="19">
        <v>6</v>
      </c>
      <c r="H28" s="19">
        <v>3</v>
      </c>
      <c r="I28" s="1">
        <v>103900</v>
      </c>
      <c r="J28" s="1">
        <v>0</v>
      </c>
      <c r="K28" s="1">
        <f t="shared" si="1"/>
        <v>103900</v>
      </c>
    </row>
    <row r="29" spans="3:12" x14ac:dyDescent="0.3">
      <c r="C29" s="2">
        <v>45043</v>
      </c>
      <c r="D29">
        <v>10285</v>
      </c>
      <c r="E29">
        <v>19</v>
      </c>
      <c r="F29" s="1">
        <f t="shared" si="0"/>
        <v>541.31578947368416</v>
      </c>
      <c r="G29" s="19">
        <v>5</v>
      </c>
      <c r="H29" s="19">
        <v>0</v>
      </c>
      <c r="I29" s="1">
        <v>0</v>
      </c>
      <c r="J29" s="1">
        <v>0</v>
      </c>
      <c r="K29" s="1">
        <f t="shared" si="1"/>
        <v>0</v>
      </c>
    </row>
    <row r="30" spans="3:12" x14ac:dyDescent="0.3">
      <c r="C30" s="2">
        <v>45044</v>
      </c>
      <c r="D30">
        <v>22605</v>
      </c>
      <c r="E30">
        <v>25</v>
      </c>
      <c r="F30" s="1">
        <f t="shared" si="0"/>
        <v>904.2</v>
      </c>
      <c r="G30" s="19">
        <v>4</v>
      </c>
      <c r="H30" s="19">
        <v>0</v>
      </c>
      <c r="I30" s="1">
        <v>0</v>
      </c>
      <c r="J30" s="1">
        <v>0</v>
      </c>
      <c r="K30" s="1">
        <f t="shared" si="1"/>
        <v>0</v>
      </c>
    </row>
    <row r="31" spans="3:12" x14ac:dyDescent="0.3">
      <c r="C31" s="2">
        <v>45045</v>
      </c>
      <c r="D31">
        <v>7150</v>
      </c>
      <c r="E31">
        <v>11</v>
      </c>
      <c r="F31" s="1">
        <f t="shared" si="0"/>
        <v>650</v>
      </c>
      <c r="G31" s="19">
        <v>1</v>
      </c>
      <c r="H31" s="19">
        <v>0</v>
      </c>
      <c r="I31" s="1">
        <v>0</v>
      </c>
      <c r="J31" s="1">
        <v>0</v>
      </c>
      <c r="K31" s="1">
        <f t="shared" si="1"/>
        <v>0</v>
      </c>
    </row>
    <row r="32" spans="3:12" x14ac:dyDescent="0.3">
      <c r="C32" s="2">
        <v>45046</v>
      </c>
      <c r="D32">
        <v>7161</v>
      </c>
      <c r="E32">
        <v>15</v>
      </c>
      <c r="F32" s="1">
        <f t="shared" si="0"/>
        <v>477.4</v>
      </c>
      <c r="G32" s="19">
        <v>1</v>
      </c>
      <c r="H32" s="19">
        <v>0</v>
      </c>
      <c r="I32" s="1">
        <v>0</v>
      </c>
      <c r="J32" s="1">
        <v>0</v>
      </c>
      <c r="K32" s="1">
        <f t="shared" si="1"/>
        <v>0</v>
      </c>
    </row>
    <row r="33" spans="3:11" x14ac:dyDescent="0.3">
      <c r="C33" s="2"/>
      <c r="D33" s="22"/>
      <c r="F33" s="1"/>
      <c r="I33" s="1"/>
      <c r="J33" s="1"/>
      <c r="K33" s="1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B20BE-F4E4-4911-BBCE-C7B739B2B8E7}">
  <dimension ref="B3:P34"/>
  <sheetViews>
    <sheetView topLeftCell="D1" workbookViewId="0">
      <selection activeCell="K27" sqref="K27"/>
    </sheetView>
  </sheetViews>
  <sheetFormatPr defaultRowHeight="16.5" x14ac:dyDescent="0.3"/>
  <cols>
    <col min="3" max="3" width="9.875" bestFit="1" customWidth="1"/>
    <col min="6" max="6" width="10.625" customWidth="1"/>
    <col min="7" max="7" width="12.625" customWidth="1"/>
    <col min="8" max="8" width="9.25" style="10" bestFit="1" customWidth="1"/>
    <col min="10" max="10" width="11.625" customWidth="1"/>
    <col min="11" max="11" width="14.625" customWidth="1"/>
    <col min="15" max="15" width="14.5" customWidth="1"/>
    <col min="16" max="16" width="20.375" customWidth="1"/>
    <col min="17" max="17" width="16.5" customWidth="1"/>
  </cols>
  <sheetData>
    <row r="3" spans="2:16" x14ac:dyDescent="0.3">
      <c r="B3" t="s">
        <v>9</v>
      </c>
      <c r="C3" t="s">
        <v>0</v>
      </c>
      <c r="D3" t="s">
        <v>25</v>
      </c>
      <c r="E3" t="s">
        <v>14</v>
      </c>
      <c r="F3" t="s">
        <v>29</v>
      </c>
      <c r="G3" t="s">
        <v>30</v>
      </c>
      <c r="H3" s="10" t="s">
        <v>15</v>
      </c>
      <c r="I3" t="s">
        <v>16</v>
      </c>
      <c r="J3" t="s">
        <v>42</v>
      </c>
      <c r="K3" t="s">
        <v>22</v>
      </c>
      <c r="O3" t="s">
        <v>26</v>
      </c>
      <c r="P3">
        <f>AVERAGEIF(D:D,"&lt;&gt;0")</f>
        <v>10254.666666666666</v>
      </c>
    </row>
    <row r="4" spans="2:16" x14ac:dyDescent="0.3">
      <c r="C4" s="2">
        <v>45023</v>
      </c>
      <c r="D4">
        <v>3399</v>
      </c>
      <c r="E4">
        <v>6</v>
      </c>
      <c r="F4">
        <v>6</v>
      </c>
      <c r="G4">
        <v>0</v>
      </c>
      <c r="H4" s="10">
        <f>IFERROR(D4/E4,0)</f>
        <v>566.5</v>
      </c>
      <c r="I4">
        <v>2</v>
      </c>
      <c r="O4" t="s">
        <v>18</v>
      </c>
      <c r="P4">
        <f>AVERAGEIF(E:E,"&lt;&gt;0")</f>
        <v>15.666666666666666</v>
      </c>
    </row>
    <row r="5" spans="2:16" x14ac:dyDescent="0.3">
      <c r="C5" s="2">
        <v>45024</v>
      </c>
      <c r="D5">
        <v>4389</v>
      </c>
      <c r="E5">
        <v>7</v>
      </c>
      <c r="F5">
        <v>2</v>
      </c>
      <c r="G5">
        <v>5</v>
      </c>
      <c r="H5" s="10">
        <f t="shared" ref="H5:H27" si="0">IFERROR(D5/E5,0)</f>
        <v>627</v>
      </c>
      <c r="I5">
        <v>2</v>
      </c>
      <c r="O5" t="s">
        <v>17</v>
      </c>
      <c r="P5" s="10">
        <f>AVERAGEIF(H:H,"&lt;&gt;0")</f>
        <v>51317.944451797644</v>
      </c>
    </row>
    <row r="6" spans="2:16" x14ac:dyDescent="0.3">
      <c r="C6" s="2">
        <v>45025</v>
      </c>
      <c r="D6">
        <v>2970</v>
      </c>
      <c r="E6">
        <v>9</v>
      </c>
      <c r="F6">
        <v>2</v>
      </c>
      <c r="G6">
        <v>7</v>
      </c>
      <c r="H6" s="10">
        <f t="shared" si="0"/>
        <v>330</v>
      </c>
      <c r="I6">
        <v>0</v>
      </c>
      <c r="O6" t="s">
        <v>19</v>
      </c>
      <c r="P6" s="12">
        <f>AVERAGEIF(I:I,"&lt;&gt;0")</f>
        <v>3.347826086956522</v>
      </c>
    </row>
    <row r="7" spans="2:16" x14ac:dyDescent="0.3">
      <c r="C7" s="2">
        <v>45026</v>
      </c>
      <c r="D7">
        <v>6171</v>
      </c>
      <c r="E7">
        <v>14</v>
      </c>
      <c r="F7">
        <v>4</v>
      </c>
      <c r="G7">
        <v>10</v>
      </c>
      <c r="H7" s="10">
        <f t="shared" si="0"/>
        <v>440.78571428571428</v>
      </c>
      <c r="I7">
        <v>1</v>
      </c>
      <c r="O7" t="s">
        <v>27</v>
      </c>
      <c r="P7">
        <f>SUM(D4:D27)</f>
        <v>246112</v>
      </c>
    </row>
    <row r="8" spans="2:16" x14ac:dyDescent="0.3">
      <c r="C8" s="2">
        <v>45027</v>
      </c>
      <c r="D8">
        <v>10140</v>
      </c>
      <c r="E8">
        <v>18</v>
      </c>
      <c r="F8">
        <v>9</v>
      </c>
      <c r="G8">
        <v>9</v>
      </c>
      <c r="H8" s="10">
        <f t="shared" si="0"/>
        <v>563.33333333333337</v>
      </c>
      <c r="I8">
        <v>1</v>
      </c>
      <c r="O8" t="s">
        <v>28</v>
      </c>
      <c r="P8">
        <f>SUM(E4:E27)</f>
        <v>376</v>
      </c>
    </row>
    <row r="9" spans="2:16" x14ac:dyDescent="0.3">
      <c r="C9" s="2">
        <v>45028</v>
      </c>
      <c r="D9">
        <v>9977</v>
      </c>
      <c r="E9">
        <v>18</v>
      </c>
      <c r="F9">
        <v>9</v>
      </c>
      <c r="G9">
        <v>9</v>
      </c>
      <c r="H9" s="10">
        <f t="shared" si="0"/>
        <v>554.27777777777783</v>
      </c>
      <c r="I9">
        <v>2</v>
      </c>
      <c r="K9" t="s">
        <v>23</v>
      </c>
      <c r="O9" t="s">
        <v>31</v>
      </c>
      <c r="P9">
        <f>SUM(F4:F27)</f>
        <v>77</v>
      </c>
    </row>
    <row r="10" spans="2:16" x14ac:dyDescent="0.3">
      <c r="C10" s="2">
        <v>45029</v>
      </c>
      <c r="D10">
        <v>15103</v>
      </c>
      <c r="E10">
        <v>26</v>
      </c>
      <c r="F10">
        <v>10</v>
      </c>
      <c r="G10">
        <v>16</v>
      </c>
      <c r="H10" s="10">
        <f t="shared" si="0"/>
        <v>580.88461538461536</v>
      </c>
      <c r="I10">
        <v>3</v>
      </c>
      <c r="K10" t="s">
        <v>24</v>
      </c>
      <c r="O10" t="s">
        <v>32</v>
      </c>
      <c r="P10">
        <f>SUM(G4:G27)</f>
        <v>102</v>
      </c>
    </row>
    <row r="11" spans="2:16" x14ac:dyDescent="0.3">
      <c r="C11" s="2">
        <v>45030</v>
      </c>
      <c r="D11">
        <v>9988</v>
      </c>
      <c r="E11">
        <v>21</v>
      </c>
      <c r="F11">
        <v>11</v>
      </c>
      <c r="G11">
        <v>10</v>
      </c>
      <c r="H11" s="10">
        <f t="shared" si="0"/>
        <v>475.61904761904759</v>
      </c>
      <c r="I11">
        <v>1</v>
      </c>
      <c r="O11" t="s">
        <v>34</v>
      </c>
      <c r="P11">
        <f>300000-P7</f>
        <v>53888</v>
      </c>
    </row>
    <row r="12" spans="2:16" x14ac:dyDescent="0.3">
      <c r="C12" s="2">
        <v>45031</v>
      </c>
      <c r="D12">
        <v>4719</v>
      </c>
      <c r="E12">
        <v>8</v>
      </c>
      <c r="F12">
        <v>3</v>
      </c>
      <c r="G12">
        <v>5</v>
      </c>
      <c r="H12" s="10">
        <f t="shared" si="0"/>
        <v>589.875</v>
      </c>
      <c r="I12">
        <v>1</v>
      </c>
      <c r="O12" t="s">
        <v>39</v>
      </c>
      <c r="P12">
        <f>SUM(I5:I27)</f>
        <v>75</v>
      </c>
    </row>
    <row r="13" spans="2:16" x14ac:dyDescent="0.3">
      <c r="C13" s="2">
        <v>45032</v>
      </c>
      <c r="D13">
        <v>4345</v>
      </c>
      <c r="E13">
        <v>8</v>
      </c>
      <c r="F13">
        <v>2</v>
      </c>
      <c r="G13">
        <v>6</v>
      </c>
      <c r="H13" s="10">
        <f t="shared" si="0"/>
        <v>543.125</v>
      </c>
      <c r="I13">
        <v>1</v>
      </c>
    </row>
    <row r="14" spans="2:16" x14ac:dyDescent="0.3">
      <c r="C14" s="2">
        <v>45033</v>
      </c>
      <c r="D14">
        <v>8877</v>
      </c>
      <c r="E14">
        <v>14</v>
      </c>
      <c r="F14" s="11">
        <v>6</v>
      </c>
      <c r="G14" s="11">
        <v>8</v>
      </c>
      <c r="H14" s="10">
        <f t="shared" si="0"/>
        <v>634.07142857142856</v>
      </c>
      <c r="I14">
        <v>3</v>
      </c>
    </row>
    <row r="15" spans="2:16" x14ac:dyDescent="0.3">
      <c r="C15" s="2">
        <v>45034</v>
      </c>
      <c r="D15">
        <v>6325</v>
      </c>
      <c r="E15">
        <v>12</v>
      </c>
      <c r="F15">
        <v>4</v>
      </c>
      <c r="G15">
        <v>8</v>
      </c>
      <c r="H15" s="10">
        <f t="shared" si="0"/>
        <v>527.08333333333337</v>
      </c>
      <c r="I15">
        <v>6</v>
      </c>
    </row>
    <row r="16" spans="2:16" x14ac:dyDescent="0.3">
      <c r="C16" s="2">
        <v>45035</v>
      </c>
      <c r="D16">
        <v>10153</v>
      </c>
      <c r="E16">
        <v>18</v>
      </c>
      <c r="F16">
        <v>9</v>
      </c>
      <c r="G16">
        <v>9</v>
      </c>
      <c r="H16" s="10">
        <f t="shared" si="0"/>
        <v>564.05555555555554</v>
      </c>
      <c r="I16">
        <v>5</v>
      </c>
      <c r="K16" t="s">
        <v>33</v>
      </c>
    </row>
    <row r="17" spans="3:16" x14ac:dyDescent="0.3">
      <c r="C17" s="16">
        <v>45036</v>
      </c>
      <c r="D17" s="17">
        <v>5258</v>
      </c>
      <c r="E17" s="17">
        <v>11</v>
      </c>
      <c r="F17" s="17"/>
      <c r="G17" s="17"/>
      <c r="H17" s="18">
        <f t="shared" si="0"/>
        <v>478</v>
      </c>
      <c r="I17" s="17">
        <v>8</v>
      </c>
      <c r="J17" s="17"/>
      <c r="K17" t="s">
        <v>38</v>
      </c>
    </row>
    <row r="18" spans="3:16" x14ac:dyDescent="0.3">
      <c r="C18" s="2">
        <v>45037</v>
      </c>
      <c r="D18">
        <v>8503</v>
      </c>
      <c r="E18">
        <v>13</v>
      </c>
      <c r="H18" s="10">
        <f t="shared" si="0"/>
        <v>654.07692307692309</v>
      </c>
      <c r="I18">
        <v>10</v>
      </c>
    </row>
    <row r="19" spans="3:16" x14ac:dyDescent="0.3">
      <c r="C19" s="2">
        <v>45038</v>
      </c>
      <c r="D19">
        <v>10582</v>
      </c>
      <c r="E19">
        <v>14</v>
      </c>
      <c r="H19" s="10">
        <f t="shared" si="0"/>
        <v>755.85714285714289</v>
      </c>
      <c r="I19">
        <v>5</v>
      </c>
      <c r="P19">
        <v>246112</v>
      </c>
    </row>
    <row r="20" spans="3:16" x14ac:dyDescent="0.3">
      <c r="C20" s="2">
        <v>45039</v>
      </c>
      <c r="D20">
        <v>10615</v>
      </c>
      <c r="E20">
        <v>13</v>
      </c>
      <c r="H20" s="10">
        <f t="shared" si="0"/>
        <v>816.53846153846155</v>
      </c>
      <c r="I20">
        <v>1</v>
      </c>
    </row>
    <row r="21" spans="3:16" x14ac:dyDescent="0.3">
      <c r="C21" s="2">
        <v>45040</v>
      </c>
      <c r="D21">
        <v>13739</v>
      </c>
      <c r="E21">
        <v>18</v>
      </c>
      <c r="H21" s="10">
        <f t="shared" si="0"/>
        <v>763.27777777777783</v>
      </c>
      <c r="I21">
        <v>5</v>
      </c>
    </row>
    <row r="22" spans="3:16" x14ac:dyDescent="0.3">
      <c r="C22" s="2">
        <v>45041</v>
      </c>
      <c r="D22">
        <v>21142</v>
      </c>
      <c r="E22">
        <v>26</v>
      </c>
      <c r="H22" s="10">
        <f t="shared" si="0"/>
        <v>813.15384615384619</v>
      </c>
      <c r="I22">
        <v>3</v>
      </c>
    </row>
    <row r="23" spans="3:16" x14ac:dyDescent="0.3">
      <c r="C23" s="20">
        <v>45042</v>
      </c>
      <c r="D23" s="13">
        <v>32516</v>
      </c>
      <c r="E23" s="13">
        <v>32</v>
      </c>
      <c r="F23" s="13"/>
      <c r="G23" s="13"/>
      <c r="H23" s="21">
        <f t="shared" si="0"/>
        <v>1016.125</v>
      </c>
      <c r="I23" s="13">
        <v>6</v>
      </c>
      <c r="J23" s="13"/>
    </row>
    <row r="24" spans="3:16" x14ac:dyDescent="0.3">
      <c r="C24" s="2">
        <v>45043</v>
      </c>
      <c r="D24">
        <v>10285</v>
      </c>
      <c r="E24">
        <v>19</v>
      </c>
      <c r="H24" s="10">
        <f t="shared" si="0"/>
        <v>541.31578947368416</v>
      </c>
      <c r="I24">
        <v>5</v>
      </c>
    </row>
    <row r="25" spans="3:16" x14ac:dyDescent="0.3">
      <c r="C25" s="2">
        <v>45044</v>
      </c>
      <c r="D25">
        <v>22605</v>
      </c>
      <c r="E25">
        <v>25</v>
      </c>
      <c r="H25" s="10">
        <f t="shared" si="0"/>
        <v>904.2</v>
      </c>
      <c r="I25">
        <v>4</v>
      </c>
      <c r="O25">
        <v>102</v>
      </c>
    </row>
    <row r="26" spans="3:16" x14ac:dyDescent="0.3">
      <c r="C26" s="2">
        <v>45045</v>
      </c>
      <c r="D26">
        <v>7150</v>
      </c>
      <c r="E26">
        <v>11</v>
      </c>
      <c r="H26" s="10">
        <f t="shared" si="0"/>
        <v>650</v>
      </c>
      <c r="I26">
        <v>1</v>
      </c>
      <c r="O26">
        <v>500</v>
      </c>
      <c r="P26">
        <v>300</v>
      </c>
    </row>
    <row r="27" spans="3:16" x14ac:dyDescent="0.3">
      <c r="C27" s="2">
        <v>45046</v>
      </c>
      <c r="D27">
        <v>7161</v>
      </c>
      <c r="E27">
        <v>15</v>
      </c>
      <c r="H27" s="10">
        <f t="shared" si="0"/>
        <v>477.4</v>
      </c>
      <c r="I27">
        <v>1</v>
      </c>
    </row>
    <row r="28" spans="3:16" x14ac:dyDescent="0.3">
      <c r="C28" s="2"/>
    </row>
    <row r="29" spans="3:16" x14ac:dyDescent="0.3">
      <c r="C29" s="2"/>
    </row>
    <row r="30" spans="3:16" x14ac:dyDescent="0.3">
      <c r="C30" s="2"/>
    </row>
    <row r="33" spans="7:10" x14ac:dyDescent="0.3">
      <c r="G33" t="s">
        <v>85</v>
      </c>
      <c r="H33" s="10">
        <v>893700</v>
      </c>
      <c r="J33" s="10">
        <f>H33+H34</f>
        <v>1319400</v>
      </c>
    </row>
    <row r="34" spans="7:10" x14ac:dyDescent="0.3">
      <c r="G34" t="s">
        <v>86</v>
      </c>
      <c r="H34" s="10">
        <v>425700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2B2AE-341B-4785-AAE0-15ED04C069E6}">
  <dimension ref="B1:N33"/>
  <sheetViews>
    <sheetView workbookViewId="0">
      <selection activeCell="F18" sqref="F18"/>
    </sheetView>
  </sheetViews>
  <sheetFormatPr defaultRowHeight="16.5" x14ac:dyDescent="0.3"/>
  <cols>
    <col min="4" max="4" width="9.25" bestFit="1" customWidth="1"/>
  </cols>
  <sheetData>
    <row r="1" spans="2:14" x14ac:dyDescent="0.3">
      <c r="C1" t="s">
        <v>16</v>
      </c>
      <c r="D1" t="s">
        <v>49</v>
      </c>
      <c r="E1" t="s">
        <v>51</v>
      </c>
      <c r="F1" t="s">
        <v>2</v>
      </c>
      <c r="L1" t="s">
        <v>80</v>
      </c>
    </row>
    <row r="2" spans="2:14" x14ac:dyDescent="0.3">
      <c r="B2" t="s">
        <v>79</v>
      </c>
      <c r="C2">
        <v>9</v>
      </c>
      <c r="D2">
        <v>53400</v>
      </c>
      <c r="E2">
        <v>1</v>
      </c>
      <c r="F2">
        <f t="shared" ref="F2:F7" si="0">D2/E2</f>
        <v>53400</v>
      </c>
    </row>
    <row r="3" spans="2:14" x14ac:dyDescent="0.3">
      <c r="B3" t="s">
        <v>74</v>
      </c>
      <c r="C3">
        <v>4</v>
      </c>
      <c r="D3">
        <v>0</v>
      </c>
      <c r="E3">
        <v>0</v>
      </c>
      <c r="F3" t="e">
        <f t="shared" si="0"/>
        <v>#DIV/0!</v>
      </c>
    </row>
    <row r="4" spans="2:14" x14ac:dyDescent="0.3">
      <c r="B4" t="s">
        <v>75</v>
      </c>
      <c r="C4">
        <v>11</v>
      </c>
      <c r="D4">
        <v>0</v>
      </c>
      <c r="E4">
        <v>0</v>
      </c>
      <c r="F4" t="e">
        <f t="shared" si="0"/>
        <v>#DIV/0!</v>
      </c>
    </row>
    <row r="5" spans="2:14" x14ac:dyDescent="0.3">
      <c r="B5" t="s">
        <v>76</v>
      </c>
      <c r="C5">
        <v>21</v>
      </c>
      <c r="D5">
        <v>52800</v>
      </c>
      <c r="E5">
        <v>1</v>
      </c>
      <c r="F5">
        <f t="shared" si="0"/>
        <v>52800</v>
      </c>
    </row>
    <row r="6" spans="2:14" x14ac:dyDescent="0.3">
      <c r="B6" t="s">
        <v>77</v>
      </c>
      <c r="C6">
        <v>98</v>
      </c>
      <c r="D6">
        <v>289900</v>
      </c>
      <c r="E6">
        <v>7</v>
      </c>
      <c r="F6">
        <f t="shared" si="0"/>
        <v>41414.285714285717</v>
      </c>
    </row>
    <row r="7" spans="2:14" x14ac:dyDescent="0.3">
      <c r="B7" t="s">
        <v>78</v>
      </c>
      <c r="C7">
        <v>209</v>
      </c>
      <c r="D7">
        <v>119800</v>
      </c>
      <c r="E7">
        <v>8</v>
      </c>
      <c r="F7">
        <f t="shared" si="0"/>
        <v>14975</v>
      </c>
      <c r="G7" t="s">
        <v>82</v>
      </c>
    </row>
    <row r="8" spans="2:14" x14ac:dyDescent="0.3">
      <c r="B8" t="s">
        <v>70</v>
      </c>
      <c r="C8">
        <v>304</v>
      </c>
      <c r="D8">
        <v>277200</v>
      </c>
      <c r="E8">
        <v>28</v>
      </c>
      <c r="F8">
        <f t="shared" ref="F8:F21" si="1">D8/E8</f>
        <v>9900</v>
      </c>
    </row>
    <row r="9" spans="2:14" x14ac:dyDescent="0.3">
      <c r="B9" t="s">
        <v>71</v>
      </c>
      <c r="C9">
        <v>331</v>
      </c>
      <c r="D9">
        <v>603900</v>
      </c>
      <c r="E9">
        <v>61</v>
      </c>
      <c r="F9">
        <f t="shared" si="1"/>
        <v>9900</v>
      </c>
    </row>
    <row r="10" spans="2:14" x14ac:dyDescent="0.3">
      <c r="B10" t="s">
        <v>72</v>
      </c>
      <c r="C10">
        <v>187</v>
      </c>
      <c r="D10" s="1">
        <v>1152300</v>
      </c>
      <c r="E10">
        <v>81</v>
      </c>
      <c r="F10">
        <f t="shared" si="1"/>
        <v>14225.925925925925</v>
      </c>
      <c r="G10" t="s">
        <v>81</v>
      </c>
    </row>
    <row r="11" spans="2:14" x14ac:dyDescent="0.3">
      <c r="B11" t="s">
        <v>73</v>
      </c>
      <c r="C11">
        <v>156</v>
      </c>
      <c r="D11" s="1">
        <v>1504800</v>
      </c>
      <c r="E11">
        <v>90</v>
      </c>
      <c r="F11">
        <f t="shared" si="1"/>
        <v>16720</v>
      </c>
    </row>
    <row r="12" spans="2:14" x14ac:dyDescent="0.3">
      <c r="B12" t="s">
        <v>69</v>
      </c>
      <c r="C12">
        <v>310</v>
      </c>
      <c r="D12">
        <v>2039400</v>
      </c>
      <c r="E12">
        <v>67</v>
      </c>
      <c r="F12">
        <f t="shared" si="1"/>
        <v>30438.805970149253</v>
      </c>
    </row>
    <row r="13" spans="2:14" x14ac:dyDescent="0.3">
      <c r="B13" t="s">
        <v>68</v>
      </c>
      <c r="C13">
        <v>158</v>
      </c>
      <c r="D13">
        <v>1732500</v>
      </c>
      <c r="E13">
        <v>58</v>
      </c>
      <c r="F13">
        <f t="shared" si="1"/>
        <v>29870.689655172413</v>
      </c>
    </row>
    <row r="14" spans="2:14" x14ac:dyDescent="0.3">
      <c r="B14" t="s">
        <v>52</v>
      </c>
      <c r="C14">
        <v>304</v>
      </c>
      <c r="D14">
        <v>1861200</v>
      </c>
      <c r="E14">
        <v>65</v>
      </c>
      <c r="F14">
        <f t="shared" si="1"/>
        <v>28633.846153846152</v>
      </c>
      <c r="M14">
        <v>1</v>
      </c>
      <c r="N14">
        <f>9900*1</f>
        <v>9900</v>
      </c>
    </row>
    <row r="15" spans="2:14" x14ac:dyDescent="0.3">
      <c r="B15" t="s">
        <v>53</v>
      </c>
      <c r="C15">
        <v>174</v>
      </c>
      <c r="D15">
        <v>1435500</v>
      </c>
      <c r="E15">
        <v>58</v>
      </c>
      <c r="F15">
        <f t="shared" si="1"/>
        <v>24750</v>
      </c>
      <c r="M15">
        <v>2</v>
      </c>
      <c r="N15">
        <f>9900*2</f>
        <v>19800</v>
      </c>
    </row>
    <row r="16" spans="2:14" x14ac:dyDescent="0.3">
      <c r="B16" t="s">
        <v>54</v>
      </c>
      <c r="C16">
        <v>118</v>
      </c>
      <c r="D16">
        <v>1564200</v>
      </c>
      <c r="E16">
        <v>53</v>
      </c>
      <c r="F16">
        <f t="shared" si="1"/>
        <v>29513.207547169812</v>
      </c>
      <c r="M16">
        <v>3</v>
      </c>
      <c r="N16">
        <f>9900*3</f>
        <v>29700</v>
      </c>
    </row>
    <row r="17" spans="2:14" x14ac:dyDescent="0.3">
      <c r="B17" t="s">
        <v>55</v>
      </c>
      <c r="C17">
        <v>66</v>
      </c>
      <c r="D17">
        <v>1128600</v>
      </c>
      <c r="E17">
        <v>51</v>
      </c>
      <c r="F17">
        <f t="shared" si="1"/>
        <v>22129.411764705881</v>
      </c>
      <c r="M17">
        <v>4</v>
      </c>
      <c r="N17">
        <f>9900*4</f>
        <v>39600</v>
      </c>
    </row>
    <row r="18" spans="2:14" x14ac:dyDescent="0.3">
      <c r="B18" t="s">
        <v>56</v>
      </c>
      <c r="C18">
        <v>56</v>
      </c>
      <c r="D18">
        <v>999900</v>
      </c>
      <c r="E18">
        <v>50</v>
      </c>
      <c r="F18">
        <f t="shared" si="1"/>
        <v>19998</v>
      </c>
      <c r="M18">
        <v>5</v>
      </c>
      <c r="N18">
        <f>9900*5</f>
        <v>49500</v>
      </c>
    </row>
    <row r="19" spans="2:14" x14ac:dyDescent="0.3">
      <c r="B19" t="s">
        <v>57</v>
      </c>
      <c r="C19">
        <v>31</v>
      </c>
      <c r="D19">
        <v>673200</v>
      </c>
      <c r="E19">
        <v>38</v>
      </c>
      <c r="F19">
        <f t="shared" si="1"/>
        <v>17715.78947368421</v>
      </c>
      <c r="M19">
        <v>6</v>
      </c>
      <c r="N19">
        <f>9900*6</f>
        <v>59400</v>
      </c>
    </row>
    <row r="20" spans="2:14" x14ac:dyDescent="0.3">
      <c r="B20" t="s">
        <v>58</v>
      </c>
      <c r="C20">
        <v>20</v>
      </c>
      <c r="D20">
        <v>960300</v>
      </c>
      <c r="E20">
        <v>43</v>
      </c>
      <c r="F20">
        <f t="shared" si="1"/>
        <v>22332.558139534885</v>
      </c>
      <c r="M20">
        <v>7</v>
      </c>
      <c r="N20">
        <f>9900*7</f>
        <v>69300</v>
      </c>
    </row>
    <row r="21" spans="2:14" x14ac:dyDescent="0.3">
      <c r="B21" t="s">
        <v>59</v>
      </c>
      <c r="C21">
        <v>33</v>
      </c>
      <c r="D21">
        <v>821700</v>
      </c>
      <c r="E21">
        <v>41</v>
      </c>
      <c r="F21">
        <f t="shared" si="1"/>
        <v>20041.463414634145</v>
      </c>
      <c r="M21">
        <v>8</v>
      </c>
      <c r="N21">
        <f>9900*8</f>
        <v>79200</v>
      </c>
    </row>
    <row r="22" spans="2:14" x14ac:dyDescent="0.3">
      <c r="B22" t="s">
        <v>60</v>
      </c>
      <c r="C22">
        <v>47</v>
      </c>
      <c r="D22">
        <v>851400</v>
      </c>
      <c r="E22">
        <v>41</v>
      </c>
      <c r="F22">
        <f>D22/E22</f>
        <v>20765.853658536584</v>
      </c>
      <c r="M22">
        <v>9</v>
      </c>
      <c r="N22">
        <f>9900*9</f>
        <v>89100</v>
      </c>
    </row>
    <row r="23" spans="2:14" x14ac:dyDescent="0.3">
      <c r="B23" t="s">
        <v>61</v>
      </c>
      <c r="C23">
        <v>37</v>
      </c>
      <c r="D23">
        <v>891000</v>
      </c>
      <c r="E23">
        <v>39</v>
      </c>
      <c r="F23">
        <f t="shared" ref="F23:F29" si="2">D23/E23</f>
        <v>22846.153846153848</v>
      </c>
      <c r="M23">
        <v>10</v>
      </c>
      <c r="N23">
        <f>9900*10</f>
        <v>99000</v>
      </c>
    </row>
    <row r="24" spans="2:14" x14ac:dyDescent="0.3">
      <c r="B24" t="s">
        <v>62</v>
      </c>
      <c r="C24">
        <v>58</v>
      </c>
      <c r="D24">
        <v>1277100</v>
      </c>
      <c r="E24">
        <v>45</v>
      </c>
      <c r="F24">
        <f t="shared" si="2"/>
        <v>28380</v>
      </c>
      <c r="M24">
        <v>11</v>
      </c>
      <c r="N24">
        <f>9900*11</f>
        <v>108900</v>
      </c>
    </row>
    <row r="25" spans="2:14" x14ac:dyDescent="0.3">
      <c r="B25" t="s">
        <v>63</v>
      </c>
      <c r="C25">
        <v>35</v>
      </c>
      <c r="D25">
        <v>782100</v>
      </c>
      <c r="E25">
        <v>36</v>
      </c>
      <c r="F25">
        <f t="shared" si="2"/>
        <v>21725</v>
      </c>
      <c r="M25">
        <v>12</v>
      </c>
      <c r="N25">
        <f>9900*12</f>
        <v>118800</v>
      </c>
    </row>
    <row r="26" spans="2:14" x14ac:dyDescent="0.3">
      <c r="B26" t="s">
        <v>64</v>
      </c>
      <c r="C26">
        <v>45</v>
      </c>
      <c r="D26">
        <v>792000</v>
      </c>
      <c r="E26">
        <v>24</v>
      </c>
      <c r="F26">
        <f t="shared" si="2"/>
        <v>33000</v>
      </c>
      <c r="M26">
        <v>13</v>
      </c>
      <c r="N26">
        <f>9900*13</f>
        <v>128700</v>
      </c>
    </row>
    <row r="27" spans="2:14" x14ac:dyDescent="0.3">
      <c r="B27" t="s">
        <v>65</v>
      </c>
      <c r="C27">
        <v>67</v>
      </c>
      <c r="D27">
        <v>544500</v>
      </c>
      <c r="E27">
        <v>20</v>
      </c>
      <c r="F27">
        <f t="shared" si="2"/>
        <v>27225</v>
      </c>
      <c r="M27">
        <v>14</v>
      </c>
      <c r="N27">
        <f>9900*14</f>
        <v>138600</v>
      </c>
    </row>
    <row r="28" spans="2:14" x14ac:dyDescent="0.3">
      <c r="B28" t="s">
        <v>66</v>
      </c>
      <c r="C28">
        <v>124</v>
      </c>
      <c r="D28" s="1">
        <v>1392600</v>
      </c>
      <c r="E28">
        <v>40</v>
      </c>
      <c r="F28">
        <f t="shared" si="2"/>
        <v>34815</v>
      </c>
      <c r="M28">
        <v>15</v>
      </c>
      <c r="N28">
        <f>9900*15</f>
        <v>148500</v>
      </c>
    </row>
    <row r="29" spans="2:14" x14ac:dyDescent="0.3">
      <c r="B29" t="s">
        <v>67</v>
      </c>
      <c r="C29">
        <v>106</v>
      </c>
      <c r="D29" s="1">
        <v>1320400</v>
      </c>
      <c r="E29">
        <v>32</v>
      </c>
      <c r="F29">
        <f t="shared" si="2"/>
        <v>41262.5</v>
      </c>
      <c r="M29">
        <v>16</v>
      </c>
      <c r="N29">
        <f>9900*16</f>
        <v>158400</v>
      </c>
    </row>
    <row r="30" spans="2:14" x14ac:dyDescent="0.3">
      <c r="M30">
        <v>17</v>
      </c>
      <c r="N30">
        <f>9900*17</f>
        <v>168300</v>
      </c>
    </row>
    <row r="31" spans="2:14" x14ac:dyDescent="0.3">
      <c r="M31">
        <v>18</v>
      </c>
      <c r="N31">
        <f>9900*18</f>
        <v>178200</v>
      </c>
    </row>
    <row r="32" spans="2:14" x14ac:dyDescent="0.3">
      <c r="D32" s="1"/>
    </row>
    <row r="33" spans="4:4" x14ac:dyDescent="0.3">
      <c r="D33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알리다</vt:lpstr>
      <vt:lpstr>알리다 트래픽</vt:lpstr>
      <vt:lpstr>검색광고_6월_데이터</vt:lpstr>
      <vt:lpstr>검색광고_5월_데이터</vt:lpstr>
      <vt:lpstr>검색광고_4월_데이터2</vt:lpstr>
      <vt:lpstr>검색광고_4월_데이터</vt:lpstr>
      <vt:lpstr>알리다 총 결제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CORE</cp:lastModifiedBy>
  <dcterms:created xsi:type="dcterms:W3CDTF">2023-03-30T07:36:30Z</dcterms:created>
  <dcterms:modified xsi:type="dcterms:W3CDTF">2023-06-30T01:07:36Z</dcterms:modified>
</cp:coreProperties>
</file>